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45" windowWidth="15600" windowHeight="7995" tabRatio="775" activeTab="9"/>
  </bookViews>
  <sheets>
    <sheet name="1 день" sheetId="1" r:id="rId1"/>
    <sheet name="2 день" sheetId="2" r:id="rId2"/>
    <sheet name="3 день" sheetId="3" r:id="rId3"/>
    <sheet name="4 день" sheetId="4" r:id="rId4"/>
    <sheet name="5 день" sheetId="5" r:id="rId5"/>
    <sheet name="6 день" sheetId="6" r:id="rId6"/>
    <sheet name="7 день" sheetId="7" r:id="rId7"/>
    <sheet name="8 день" sheetId="8" r:id="rId8"/>
    <sheet name="9 день" sheetId="9" r:id="rId9"/>
    <sheet name="10 день" sheetId="10" r:id="rId10"/>
  </sheets>
  <calcPr calcId="125725"/>
</workbook>
</file>

<file path=xl/calcChain.xml><?xml version="1.0" encoding="utf-8"?>
<calcChain xmlns="http://schemas.openxmlformats.org/spreadsheetml/2006/main">
  <c r="K36" i="9"/>
  <c r="K8"/>
  <c r="K6"/>
  <c r="F69" i="10"/>
  <c r="H69" s="1"/>
  <c r="K9" s="1"/>
  <c r="F68"/>
  <c r="H68" s="1"/>
  <c r="F67"/>
  <c r="H67" s="1"/>
  <c r="K47" s="1"/>
  <c r="F66"/>
  <c r="H66" s="1"/>
  <c r="K26" s="1"/>
  <c r="F65"/>
  <c r="H65" s="1"/>
  <c r="K10" s="1"/>
  <c r="F64"/>
  <c r="H64" s="1"/>
  <c r="K8" s="1"/>
  <c r="F63"/>
  <c r="H63" s="1"/>
  <c r="K17" s="1"/>
  <c r="F62"/>
  <c r="H62" s="1"/>
  <c r="K18" s="1"/>
  <c r="E69"/>
  <c r="E68"/>
  <c r="E67"/>
  <c r="E66"/>
  <c r="E65"/>
  <c r="E64"/>
  <c r="E63"/>
  <c r="E62"/>
  <c r="G27"/>
  <c r="F27"/>
  <c r="H27" s="1"/>
  <c r="E27"/>
  <c r="F48" i="9"/>
  <c r="E48"/>
  <c r="H48" s="1"/>
  <c r="K28" s="1"/>
  <c r="E37"/>
  <c r="F37"/>
  <c r="K54" i="8"/>
  <c r="H58"/>
  <c r="F58"/>
  <c r="E58"/>
  <c r="G32"/>
  <c r="F32"/>
  <c r="E32"/>
  <c r="G31"/>
  <c r="F31"/>
  <c r="E31"/>
  <c r="G33" i="7"/>
  <c r="G32"/>
  <c r="G31"/>
  <c r="G30"/>
  <c r="F33"/>
  <c r="F32"/>
  <c r="F31"/>
  <c r="F30"/>
  <c r="E33"/>
  <c r="E32"/>
  <c r="E31"/>
  <c r="E30"/>
  <c r="K48" i="6"/>
  <c r="G39"/>
  <c r="G38"/>
  <c r="G37"/>
  <c r="G36"/>
  <c r="F39"/>
  <c r="F38"/>
  <c r="F37"/>
  <c r="F36"/>
  <c r="E39"/>
  <c r="H39" s="1"/>
  <c r="E38"/>
  <c r="H38" s="1"/>
  <c r="E37"/>
  <c r="H37" s="1"/>
  <c r="E36"/>
  <c r="H36" s="1"/>
  <c r="K4" s="1"/>
  <c r="G32"/>
  <c r="F32"/>
  <c r="H32" s="1"/>
  <c r="E32"/>
  <c r="G28"/>
  <c r="F28"/>
  <c r="E28"/>
  <c r="K18" i="5"/>
  <c r="F55" i="4"/>
  <c r="H55" s="1"/>
  <c r="E55"/>
  <c r="K58" i="2"/>
  <c r="F80"/>
  <c r="F79"/>
  <c r="F78"/>
  <c r="E79"/>
  <c r="E78"/>
  <c r="F57"/>
  <c r="F56"/>
  <c r="F55"/>
  <c r="E57"/>
  <c r="E56"/>
  <c r="E55"/>
  <c r="E58"/>
  <c r="F58"/>
  <c r="M54"/>
  <c r="F51"/>
  <c r="H51" s="1"/>
  <c r="F49"/>
  <c r="F48"/>
  <c r="E51"/>
  <c r="E49"/>
  <c r="E48"/>
  <c r="F44"/>
  <c r="E44"/>
  <c r="F43"/>
  <c r="E43"/>
  <c r="F57" i="1"/>
  <c r="F56"/>
  <c r="F55"/>
  <c r="F54"/>
  <c r="E57"/>
  <c r="H57" s="1"/>
  <c r="K28" s="1"/>
  <c r="E56"/>
  <c r="H56" s="1"/>
  <c r="E55"/>
  <c r="H55" s="1"/>
  <c r="K20" s="1"/>
  <c r="E54"/>
  <c r="H54" s="1"/>
  <c r="K39" s="1"/>
  <c r="G35"/>
  <c r="F35"/>
  <c r="E35"/>
  <c r="F65" i="7"/>
  <c r="E65"/>
  <c r="F24" i="10"/>
  <c r="F23"/>
  <c r="E24"/>
  <c r="E23"/>
  <c r="G44" i="7"/>
  <c r="G43"/>
  <c r="G42"/>
  <c r="G41"/>
  <c r="G40"/>
  <c r="F44"/>
  <c r="F43"/>
  <c r="F42"/>
  <c r="F41"/>
  <c r="F40"/>
  <c r="E44"/>
  <c r="E43"/>
  <c r="E42"/>
  <c r="E41"/>
  <c r="E40"/>
  <c r="G29"/>
  <c r="F29"/>
  <c r="E29"/>
  <c r="F28" i="4"/>
  <c r="F27"/>
  <c r="E28"/>
  <c r="E27"/>
  <c r="F10"/>
  <c r="E10"/>
  <c r="F9"/>
  <c r="E9"/>
  <c r="F26" i="1"/>
  <c r="E26"/>
  <c r="F25"/>
  <c r="E25"/>
  <c r="G32" i="5"/>
  <c r="F32"/>
  <c r="E32"/>
  <c r="F61" i="10"/>
  <c r="E61"/>
  <c r="F62" i="9"/>
  <c r="F61"/>
  <c r="E62"/>
  <c r="E61"/>
  <c r="F50"/>
  <c r="E50"/>
  <c r="F63" i="8"/>
  <c r="E63"/>
  <c r="F66" i="7"/>
  <c r="E66"/>
  <c r="F63" i="6"/>
  <c r="F62"/>
  <c r="E63"/>
  <c r="E62"/>
  <c r="F52"/>
  <c r="E52"/>
  <c r="F52" i="5"/>
  <c r="E52"/>
  <c r="F47"/>
  <c r="E47"/>
  <c r="F48"/>
  <c r="E48"/>
  <c r="F54" i="4"/>
  <c r="E54"/>
  <c r="F63" i="3"/>
  <c r="F62"/>
  <c r="F61"/>
  <c r="E63"/>
  <c r="E62"/>
  <c r="E61"/>
  <c r="F63" i="2"/>
  <c r="E63"/>
  <c r="F67" i="1"/>
  <c r="F66"/>
  <c r="E67"/>
  <c r="H67" s="1"/>
  <c r="E66"/>
  <c r="H66" s="1"/>
  <c r="K12" s="1"/>
  <c r="F25" i="10"/>
  <c r="E25"/>
  <c r="F47" i="9"/>
  <c r="F46"/>
  <c r="F45"/>
  <c r="E47"/>
  <c r="E46"/>
  <c r="E45"/>
  <c r="F38"/>
  <c r="F36"/>
  <c r="E38"/>
  <c r="E36"/>
  <c r="F27"/>
  <c r="E27"/>
  <c r="F25" i="6"/>
  <c r="F24"/>
  <c r="E25"/>
  <c r="H25" s="1"/>
  <c r="E24"/>
  <c r="H24" s="1"/>
  <c r="K39" s="1"/>
  <c r="F24" i="3"/>
  <c r="E24"/>
  <c r="F59" i="2"/>
  <c r="E59"/>
  <c r="F27" i="1"/>
  <c r="E27"/>
  <c r="F24" i="9"/>
  <c r="K35" s="1"/>
  <c r="F60"/>
  <c r="F59"/>
  <c r="E60"/>
  <c r="E59"/>
  <c r="F58"/>
  <c r="F57"/>
  <c r="F56"/>
  <c r="F55"/>
  <c r="F54"/>
  <c r="F53"/>
  <c r="F52"/>
  <c r="E58"/>
  <c r="E57"/>
  <c r="E56"/>
  <c r="E55"/>
  <c r="E54"/>
  <c r="E53"/>
  <c r="E52"/>
  <c r="F21"/>
  <c r="E21"/>
  <c r="F74" i="7"/>
  <c r="E74"/>
  <c r="F73"/>
  <c r="E73"/>
  <c r="F72"/>
  <c r="E72"/>
  <c r="F23" i="5"/>
  <c r="K35" s="1"/>
  <c r="E23"/>
  <c r="F20"/>
  <c r="E20"/>
  <c r="F26" i="4"/>
  <c r="E26"/>
  <c r="H26" s="1"/>
  <c r="K45" s="1"/>
  <c r="F23"/>
  <c r="E23"/>
  <c r="F69" i="2"/>
  <c r="F68"/>
  <c r="F67"/>
  <c r="F66"/>
  <c r="F65"/>
  <c r="F64"/>
  <c r="E69"/>
  <c r="E68"/>
  <c r="E67"/>
  <c r="E66"/>
  <c r="E65"/>
  <c r="E64"/>
  <c r="E9" i="7"/>
  <c r="F84" i="2"/>
  <c r="E84"/>
  <c r="F71" i="8"/>
  <c r="E71"/>
  <c r="G40"/>
  <c r="F40"/>
  <c r="E40"/>
  <c r="G40" i="6"/>
  <c r="F40"/>
  <c r="E40"/>
  <c r="F74" i="4"/>
  <c r="E74"/>
  <c r="E34" i="10"/>
  <c r="F40"/>
  <c r="E40"/>
  <c r="F27" i="8"/>
  <c r="F26"/>
  <c r="F25"/>
  <c r="F24"/>
  <c r="F23"/>
  <c r="E27"/>
  <c r="E26"/>
  <c r="E25"/>
  <c r="E24"/>
  <c r="E23"/>
  <c r="F91" i="7"/>
  <c r="F90"/>
  <c r="E91"/>
  <c r="E90"/>
  <c r="F89"/>
  <c r="F88"/>
  <c r="F87"/>
  <c r="F86"/>
  <c r="F85"/>
  <c r="F84"/>
  <c r="E89"/>
  <c r="H89" s="1"/>
  <c r="E88"/>
  <c r="H88" s="1"/>
  <c r="E87"/>
  <c r="E86"/>
  <c r="H86" s="1"/>
  <c r="E85"/>
  <c r="H85" s="1"/>
  <c r="E84"/>
  <c r="H84" s="1"/>
  <c r="F68"/>
  <c r="E68"/>
  <c r="F56"/>
  <c r="F55"/>
  <c r="F54"/>
  <c r="F53"/>
  <c r="F52"/>
  <c r="E56"/>
  <c r="E55"/>
  <c r="E54"/>
  <c r="E53"/>
  <c r="H53" s="1"/>
  <c r="E52"/>
  <c r="F50"/>
  <c r="E50"/>
  <c r="F26"/>
  <c r="E26"/>
  <c r="F20"/>
  <c r="E20"/>
  <c r="H20"/>
  <c r="K18" s="1"/>
  <c r="G33" i="5"/>
  <c r="F46"/>
  <c r="F45"/>
  <c r="F44"/>
  <c r="E46"/>
  <c r="E45"/>
  <c r="E44"/>
  <c r="F33"/>
  <c r="E33"/>
  <c r="H40" i="10" l="1"/>
  <c r="H25"/>
  <c r="H59" i="9"/>
  <c r="H37"/>
  <c r="H60"/>
  <c r="H21"/>
  <c r="K16" s="1"/>
  <c r="H52"/>
  <c r="H54"/>
  <c r="H56"/>
  <c r="H58"/>
  <c r="K18" s="1"/>
  <c r="H45"/>
  <c r="K48" s="1"/>
  <c r="H47"/>
  <c r="H36"/>
  <c r="H38"/>
  <c r="K5" s="1"/>
  <c r="H53"/>
  <c r="H55"/>
  <c r="K15" s="1"/>
  <c r="H57"/>
  <c r="K17" s="1"/>
  <c r="H27"/>
  <c r="K39" s="1"/>
  <c r="H46"/>
  <c r="H31" i="8"/>
  <c r="H32"/>
  <c r="H23"/>
  <c r="H25"/>
  <c r="H27"/>
  <c r="H40"/>
  <c r="H63"/>
  <c r="H24"/>
  <c r="K47" s="1"/>
  <c r="H26"/>
  <c r="K42" s="1"/>
  <c r="H33" i="7"/>
  <c r="H32"/>
  <c r="K19" s="1"/>
  <c r="H31"/>
  <c r="K42" s="1"/>
  <c r="H30"/>
  <c r="H87"/>
  <c r="K21" s="1"/>
  <c r="H26"/>
  <c r="K40" s="1"/>
  <c r="H50"/>
  <c r="H52"/>
  <c r="H54"/>
  <c r="H56"/>
  <c r="H68"/>
  <c r="H72"/>
  <c r="K35" s="1"/>
  <c r="H55"/>
  <c r="H28" i="6"/>
  <c r="K41" s="1"/>
  <c r="H40"/>
  <c r="H52"/>
  <c r="K12" s="1"/>
  <c r="H45" i="5"/>
  <c r="H44"/>
  <c r="K21" s="1"/>
  <c r="H46"/>
  <c r="H23"/>
  <c r="H9" i="4"/>
  <c r="H24" i="3"/>
  <c r="K48" s="1"/>
  <c r="H62"/>
  <c r="H61"/>
  <c r="H63"/>
  <c r="K62" s="1"/>
  <c r="H78" i="2"/>
  <c r="H79"/>
  <c r="H57"/>
  <c r="H56"/>
  <c r="H55"/>
  <c r="K31" s="1"/>
  <c r="H49"/>
  <c r="H58"/>
  <c r="H84"/>
  <c r="H43"/>
  <c r="K4" s="1"/>
  <c r="H44"/>
  <c r="H48"/>
  <c r="H25" i="1"/>
  <c r="H26"/>
  <c r="K47" s="1"/>
  <c r="H35"/>
  <c r="K26" s="1"/>
  <c r="H27"/>
  <c r="H65" i="7"/>
  <c r="H23" i="10"/>
  <c r="K32" s="1"/>
  <c r="H24"/>
  <c r="H29" i="7"/>
  <c r="K2" s="1"/>
  <c r="H40"/>
  <c r="K20" s="1"/>
  <c r="H41"/>
  <c r="H42"/>
  <c r="H43"/>
  <c r="H44"/>
  <c r="H27" i="4"/>
  <c r="K47" s="1"/>
  <c r="H28"/>
  <c r="H10"/>
  <c r="H50" i="9"/>
  <c r="K11" s="1"/>
  <c r="H61"/>
  <c r="H62"/>
  <c r="H63" i="2"/>
  <c r="K11" s="1"/>
  <c r="H62" i="6"/>
  <c r="K35" s="1"/>
  <c r="H63"/>
  <c r="H32" i="5"/>
  <c r="H54" i="4"/>
  <c r="K11" s="1"/>
  <c r="H61" i="10"/>
  <c r="H66" i="7"/>
  <c r="K12" s="1"/>
  <c r="H48" i="5"/>
  <c r="H47"/>
  <c r="K45" s="1"/>
  <c r="H52"/>
  <c r="K56"/>
  <c r="H73" i="7"/>
  <c r="H74"/>
  <c r="H59" i="2"/>
  <c r="H64"/>
  <c r="H65"/>
  <c r="H66"/>
  <c r="H67"/>
  <c r="H68"/>
  <c r="H69"/>
  <c r="K37" s="1"/>
  <c r="H20" i="5"/>
  <c r="K17" s="1"/>
  <c r="H23" i="4"/>
  <c r="K46" s="1"/>
  <c r="H74"/>
  <c r="H71" i="8"/>
  <c r="H90" i="7"/>
  <c r="H91"/>
  <c r="H33" i="5"/>
  <c r="F52" i="8"/>
  <c r="F51"/>
  <c r="F50"/>
  <c r="F49"/>
  <c r="E52"/>
  <c r="H52" s="1"/>
  <c r="E51"/>
  <c r="H51" s="1"/>
  <c r="K41" s="1"/>
  <c r="E50"/>
  <c r="H50" s="1"/>
  <c r="E49"/>
  <c r="H49" s="1"/>
  <c r="F70" i="7"/>
  <c r="E70"/>
  <c r="F69"/>
  <c r="E69"/>
  <c r="F41" i="6"/>
  <c r="E41"/>
  <c r="F46" i="3"/>
  <c r="E46"/>
  <c r="E52" i="1"/>
  <c r="F52"/>
  <c r="F69"/>
  <c r="E69"/>
  <c r="F55" i="10"/>
  <c r="F54"/>
  <c r="F53"/>
  <c r="F52"/>
  <c r="F51"/>
  <c r="F50"/>
  <c r="F49"/>
  <c r="F48"/>
  <c r="E55"/>
  <c r="H55" s="1"/>
  <c r="E54"/>
  <c r="H54" s="1"/>
  <c r="E53"/>
  <c r="H53" s="1"/>
  <c r="E52"/>
  <c r="H52" s="1"/>
  <c r="K37" s="1"/>
  <c r="E51"/>
  <c r="H51" s="1"/>
  <c r="E50"/>
  <c r="E49"/>
  <c r="H49" s="1"/>
  <c r="E48"/>
  <c r="H48" s="1"/>
  <c r="F43"/>
  <c r="E43"/>
  <c r="H43" l="1"/>
  <c r="H50"/>
  <c r="H69" i="7"/>
  <c r="H70"/>
  <c r="H41" i="6"/>
  <c r="H46" i="3"/>
  <c r="K4" s="1"/>
  <c r="K53" i="2"/>
  <c r="H69" i="1"/>
  <c r="K6" s="1"/>
  <c r="H52"/>
  <c r="F72" i="10"/>
  <c r="E72"/>
  <c r="H72" l="1"/>
  <c r="K16" s="1"/>
  <c r="G35" i="9"/>
  <c r="F54" i="5"/>
  <c r="E54"/>
  <c r="H54" l="1"/>
  <c r="K4" s="1"/>
  <c r="F78" i="10"/>
  <c r="E78"/>
  <c r="F77"/>
  <c r="E77"/>
  <c r="F76"/>
  <c r="E76"/>
  <c r="F70" i="8"/>
  <c r="E70"/>
  <c r="F69"/>
  <c r="E69"/>
  <c r="F94" i="7"/>
  <c r="E94"/>
  <c r="F93"/>
  <c r="E93"/>
  <c r="F92"/>
  <c r="E92"/>
  <c r="F64" i="6"/>
  <c r="E64"/>
  <c r="F66" i="5"/>
  <c r="E66"/>
  <c r="F65"/>
  <c r="E65"/>
  <c r="F64"/>
  <c r="E64"/>
  <c r="F73" i="4"/>
  <c r="E73"/>
  <c r="H73" s="1"/>
  <c r="F72"/>
  <c r="E72"/>
  <c r="H72" s="1"/>
  <c r="K32" s="1"/>
  <c r="F83" i="2"/>
  <c r="E83"/>
  <c r="F82"/>
  <c r="E82"/>
  <c r="F81"/>
  <c r="E81"/>
  <c r="F88" i="1"/>
  <c r="E88"/>
  <c r="F87"/>
  <c r="E87"/>
  <c r="F35" i="10"/>
  <c r="E35"/>
  <c r="M44" i="7"/>
  <c r="F75"/>
  <c r="E75"/>
  <c r="H75" s="1"/>
  <c r="F71"/>
  <c r="E71"/>
  <c r="H71" s="1"/>
  <c r="K17" s="1"/>
  <c r="E57"/>
  <c r="F57"/>
  <c r="H57" s="1"/>
  <c r="K34" s="1"/>
  <c r="E55" i="6"/>
  <c r="F55"/>
  <c r="F39" i="5"/>
  <c r="E39"/>
  <c r="F71" i="4"/>
  <c r="E71"/>
  <c r="F51"/>
  <c r="E51"/>
  <c r="F62"/>
  <c r="E62"/>
  <c r="F59" i="3"/>
  <c r="F58"/>
  <c r="F57"/>
  <c r="E59"/>
  <c r="E58"/>
  <c r="H58" s="1"/>
  <c r="K18" s="1"/>
  <c r="E57"/>
  <c r="F56"/>
  <c r="E56"/>
  <c r="H35" i="10" l="1"/>
  <c r="K4" s="1"/>
  <c r="H76"/>
  <c r="K33" s="1"/>
  <c r="H77"/>
  <c r="H78"/>
  <c r="H70" i="8"/>
  <c r="H92" i="7"/>
  <c r="K33" s="1"/>
  <c r="H93"/>
  <c r="H94"/>
  <c r="K56" s="1"/>
  <c r="H55" i="6"/>
  <c r="K15" s="1"/>
  <c r="H65" i="5"/>
  <c r="H66"/>
  <c r="K46" s="1"/>
  <c r="H64"/>
  <c r="K33" s="1"/>
  <c r="H62" i="4"/>
  <c r="H51"/>
  <c r="H56" i="3"/>
  <c r="H57"/>
  <c r="K14" s="1"/>
  <c r="H59"/>
  <c r="H81" i="2"/>
  <c r="K36" s="1"/>
  <c r="H82"/>
  <c r="H83"/>
  <c r="K51" s="1"/>
  <c r="H64" i="6"/>
  <c r="H69" i="8"/>
  <c r="K35" s="1"/>
  <c r="H87" i="1"/>
  <c r="H88"/>
  <c r="H71" i="4"/>
  <c r="K17" s="1"/>
  <c r="H39" i="5"/>
  <c r="F42" i="9" l="1"/>
  <c r="E42"/>
  <c r="F34" i="10"/>
  <c r="H34" l="1"/>
  <c r="K5" s="1"/>
  <c r="H42" i="9"/>
  <c r="M23" i="3"/>
  <c r="M63" l="1"/>
  <c r="M43" i="10" l="1"/>
  <c r="M46"/>
  <c r="M47"/>
  <c r="M55"/>
  <c r="M34" i="9"/>
  <c r="M33"/>
  <c r="M31"/>
  <c r="M30"/>
  <c r="M29"/>
  <c r="M27"/>
  <c r="M25"/>
  <c r="M22"/>
  <c r="M20"/>
  <c r="E24"/>
  <c r="K56" s="1"/>
  <c r="M57"/>
  <c r="M28" i="3"/>
  <c r="M31"/>
  <c r="M35"/>
  <c r="M36"/>
  <c r="M46"/>
  <c r="M51"/>
  <c r="M53"/>
  <c r="M61"/>
  <c r="M58" i="7"/>
  <c r="H24" i="9" l="1"/>
  <c r="F48" i="8"/>
  <c r="E48"/>
  <c r="E41"/>
  <c r="M56" i="6"/>
  <c r="F53"/>
  <c r="E53"/>
  <c r="F27" i="7"/>
  <c r="E27"/>
  <c r="M45" i="4"/>
  <c r="M42"/>
  <c r="M35"/>
  <c r="M33"/>
  <c r="M30"/>
  <c r="M29"/>
  <c r="M28"/>
  <c r="M27"/>
  <c r="M25"/>
  <c r="F44" i="1"/>
  <c r="E44"/>
  <c r="M60"/>
  <c r="M59"/>
  <c r="M52"/>
  <c r="M49"/>
  <c r="M48"/>
  <c r="M47"/>
  <c r="M45"/>
  <c r="M40"/>
  <c r="M59" i="4"/>
  <c r="M58"/>
  <c r="F64" i="8"/>
  <c r="E64"/>
  <c r="F45" i="3"/>
  <c r="E45"/>
  <c r="E43"/>
  <c r="H64" i="8" l="1"/>
  <c r="K31" s="1"/>
  <c r="H53" i="6"/>
  <c r="K30" s="1"/>
  <c r="H44" i="1"/>
  <c r="H48" i="8"/>
  <c r="H27" i="7"/>
  <c r="H45" i="3"/>
  <c r="M46" i="1"/>
  <c r="F25" i="5" l="1"/>
  <c r="E25"/>
  <c r="M58"/>
  <c r="M54"/>
  <c r="M25"/>
  <c r="M26"/>
  <c r="M27"/>
  <c r="M29"/>
  <c r="M32"/>
  <c r="M34"/>
  <c r="M39"/>
  <c r="M47"/>
  <c r="M48"/>
  <c r="M49"/>
  <c r="F60"/>
  <c r="F59"/>
  <c r="F58"/>
  <c r="F57"/>
  <c r="F56"/>
  <c r="F55"/>
  <c r="F53"/>
  <c r="E60"/>
  <c r="H60" s="1"/>
  <c r="E59"/>
  <c r="H59" s="1"/>
  <c r="K50" s="1"/>
  <c r="E58"/>
  <c r="H58" s="1"/>
  <c r="E57"/>
  <c r="H57" s="1"/>
  <c r="E56"/>
  <c r="H56" s="1"/>
  <c r="E55"/>
  <c r="H55" s="1"/>
  <c r="E53"/>
  <c r="H53" l="1"/>
  <c r="K5" s="1"/>
  <c r="M44"/>
  <c r="H25"/>
  <c r="K57" s="1"/>
  <c r="M57" l="1"/>
  <c r="G44" i="9"/>
  <c r="G34"/>
  <c r="G33"/>
  <c r="G32"/>
  <c r="G31"/>
  <c r="G30"/>
  <c r="G29"/>
  <c r="G28"/>
  <c r="M55" i="5" l="1"/>
  <c r="G59" i="10"/>
  <c r="G33"/>
  <c r="G32"/>
  <c r="G31"/>
  <c r="G30"/>
  <c r="G29"/>
  <c r="G28"/>
  <c r="G61" i="8"/>
  <c r="G39"/>
  <c r="G38"/>
  <c r="G37"/>
  <c r="G36"/>
  <c r="G35"/>
  <c r="G34"/>
  <c r="G33"/>
  <c r="G60" i="7"/>
  <c r="G39"/>
  <c r="G38"/>
  <c r="G37"/>
  <c r="G36"/>
  <c r="G35"/>
  <c r="G34"/>
  <c r="G50" i="6"/>
  <c r="G35"/>
  <c r="G34"/>
  <c r="G33"/>
  <c r="G31"/>
  <c r="G30"/>
  <c r="G29"/>
  <c r="G50" i="5"/>
  <c r="G31"/>
  <c r="G30"/>
  <c r="G29"/>
  <c r="G28"/>
  <c r="G27"/>
  <c r="G26"/>
  <c r="G52" i="4"/>
  <c r="G36"/>
  <c r="G35"/>
  <c r="G34"/>
  <c r="G33"/>
  <c r="G32"/>
  <c r="G31"/>
  <c r="G30"/>
  <c r="G32" i="3"/>
  <c r="G31"/>
  <c r="G30"/>
  <c r="G29"/>
  <c r="G28"/>
  <c r="G27"/>
  <c r="G43"/>
  <c r="G26"/>
  <c r="G61" i="2"/>
  <c r="G40"/>
  <c r="G39"/>
  <c r="G38"/>
  <c r="G37"/>
  <c r="G36"/>
  <c r="G35"/>
  <c r="G34"/>
  <c r="G33"/>
  <c r="G32"/>
  <c r="G31"/>
  <c r="G63" i="1"/>
  <c r="G40"/>
  <c r="G39"/>
  <c r="G38"/>
  <c r="G37"/>
  <c r="G36"/>
  <c r="G34"/>
  <c r="G33"/>
  <c r="G32"/>
  <c r="G31"/>
  <c r="G30"/>
  <c r="G29"/>
  <c r="N2" i="3"/>
  <c r="N2" i="2"/>
  <c r="N2" i="1"/>
  <c r="N3" i="9"/>
  <c r="N2" i="10"/>
  <c r="F19" i="8" l="1"/>
  <c r="E19"/>
  <c r="N2"/>
  <c r="N2" i="7"/>
  <c r="N2" i="6"/>
  <c r="F61" i="4"/>
  <c r="F60"/>
  <c r="F59"/>
  <c r="F58"/>
  <c r="E61"/>
  <c r="H61" s="1"/>
  <c r="E60"/>
  <c r="H60" s="1"/>
  <c r="E59"/>
  <c r="E58"/>
  <c r="H58" s="1"/>
  <c r="K34" s="1"/>
  <c r="N2"/>
  <c r="N2" i="5"/>
  <c r="F77" i="2"/>
  <c r="F76"/>
  <c r="F75"/>
  <c r="F74"/>
  <c r="F73"/>
  <c r="F72"/>
  <c r="F71"/>
  <c r="E80"/>
  <c r="E77"/>
  <c r="E76"/>
  <c r="E75"/>
  <c r="E74"/>
  <c r="E73"/>
  <c r="E72"/>
  <c r="E71"/>
  <c r="F60"/>
  <c r="E60"/>
  <c r="F63" i="7"/>
  <c r="E63"/>
  <c r="F29" i="2"/>
  <c r="F28"/>
  <c r="F27"/>
  <c r="F26"/>
  <c r="F25"/>
  <c r="E29"/>
  <c r="E28"/>
  <c r="E27"/>
  <c r="E26"/>
  <c r="E25"/>
  <c r="F28" i="8"/>
  <c r="E28"/>
  <c r="F47" i="4"/>
  <c r="E47"/>
  <c r="F65"/>
  <c r="F64"/>
  <c r="E65"/>
  <c r="H65" s="1"/>
  <c r="H19" i="8" l="1"/>
  <c r="H28"/>
  <c r="H28" i="2"/>
  <c r="H63" i="7"/>
  <c r="H59" i="4"/>
  <c r="H47"/>
  <c r="H25" i="2"/>
  <c r="K43" s="1"/>
  <c r="H27"/>
  <c r="H29"/>
  <c r="H60"/>
  <c r="H80"/>
  <c r="K55" s="1"/>
  <c r="M55" s="1"/>
  <c r="H77"/>
  <c r="K56" s="1"/>
  <c r="M56" s="1"/>
  <c r="H76"/>
  <c r="H75"/>
  <c r="H74"/>
  <c r="H73"/>
  <c r="K17" s="1"/>
  <c r="H72"/>
  <c r="H71"/>
  <c r="M55" i="9" l="1"/>
  <c r="K20" i="2"/>
  <c r="M41" i="1"/>
  <c r="M60" i="2"/>
  <c r="M57" i="1"/>
  <c r="M57" i="7"/>
  <c r="M56"/>
  <c r="F53" i="8"/>
  <c r="E53"/>
  <c r="F29" i="6"/>
  <c r="E29"/>
  <c r="F26"/>
  <c r="E26"/>
  <c r="F34" i="4"/>
  <c r="E34"/>
  <c r="H53" i="8" l="1"/>
  <c r="K30" s="1"/>
  <c r="H29" i="6"/>
  <c r="H34" i="4"/>
  <c r="K8" s="1"/>
  <c r="H26" i="6"/>
  <c r="M50" i="4"/>
  <c r="M48"/>
  <c r="F70" i="2"/>
  <c r="E70"/>
  <c r="H70" l="1"/>
  <c r="K15" s="1"/>
  <c r="F80" i="1"/>
  <c r="F79"/>
  <c r="E80"/>
  <c r="E79"/>
  <c r="F74"/>
  <c r="E74"/>
  <c r="F45" i="4"/>
  <c r="F44"/>
  <c r="F43"/>
  <c r="E45"/>
  <c r="E44"/>
  <c r="E43"/>
  <c r="H43" l="1"/>
  <c r="H45"/>
  <c r="H44"/>
  <c r="H80" i="1"/>
  <c r="H79"/>
  <c r="H74"/>
  <c r="F10" i="2" l="1"/>
  <c r="F21" i="10"/>
  <c r="E21"/>
  <c r="F21" i="8"/>
  <c r="E21"/>
  <c r="F22" i="6"/>
  <c r="E22"/>
  <c r="F23" i="2"/>
  <c r="E23"/>
  <c r="F33" i="9"/>
  <c r="E33"/>
  <c r="F46" i="4"/>
  <c r="E46"/>
  <c r="M33" i="10"/>
  <c r="M32"/>
  <c r="M29"/>
  <c r="M25"/>
  <c r="M24"/>
  <c r="M22"/>
  <c r="M21"/>
  <c r="M15"/>
  <c r="M13"/>
  <c r="M12"/>
  <c r="M11"/>
  <c r="M6"/>
  <c r="M19" i="9"/>
  <c r="M16"/>
  <c r="M12"/>
  <c r="M11"/>
  <c r="M52" i="8"/>
  <c r="M43"/>
  <c r="M34"/>
  <c r="M31"/>
  <c r="M28"/>
  <c r="M27"/>
  <c r="M24"/>
  <c r="M23"/>
  <c r="M20"/>
  <c r="M16"/>
  <c r="M12"/>
  <c r="M11"/>
  <c r="M10"/>
  <c r="M6"/>
  <c r="M49" i="7"/>
  <c r="M48"/>
  <c r="M40"/>
  <c r="M34"/>
  <c r="M33"/>
  <c r="M31"/>
  <c r="M30"/>
  <c r="M29"/>
  <c r="M25"/>
  <c r="M24"/>
  <c r="M21"/>
  <c r="M18"/>
  <c r="M13"/>
  <c r="F60" i="6"/>
  <c r="E60"/>
  <c r="M35"/>
  <c r="M34"/>
  <c r="M32"/>
  <c r="M31"/>
  <c r="M30"/>
  <c r="M29"/>
  <c r="M26"/>
  <c r="M25"/>
  <c r="M23"/>
  <c r="M15"/>
  <c r="M13"/>
  <c r="M9"/>
  <c r="M4"/>
  <c r="M2"/>
  <c r="H33" i="9" l="1"/>
  <c r="K7" s="1"/>
  <c r="H46" i="4"/>
  <c r="H21" i="8"/>
  <c r="K48" s="1"/>
  <c r="H21" i="10"/>
  <c r="K44" s="1"/>
  <c r="H22" i="6"/>
  <c r="K45" s="1"/>
  <c r="H23" i="2"/>
  <c r="K49" s="1"/>
  <c r="M35" i="7"/>
  <c r="M22" i="5" l="1"/>
  <c r="M17"/>
  <c r="M15"/>
  <c r="M14"/>
  <c r="M13"/>
  <c r="M11"/>
  <c r="M20" i="4"/>
  <c r="M13"/>
  <c r="M12"/>
  <c r="M11"/>
  <c r="M10"/>
  <c r="M6"/>
  <c r="M4"/>
  <c r="M25" i="3"/>
  <c r="M20"/>
  <c r="M19"/>
  <c r="M15"/>
  <c r="M13"/>
  <c r="M11"/>
  <c r="M10"/>
  <c r="M9"/>
  <c r="M4"/>
  <c r="M50" i="2"/>
  <c r="M38"/>
  <c r="M37"/>
  <c r="M35"/>
  <c r="M31"/>
  <c r="M30"/>
  <c r="M28"/>
  <c r="M26"/>
  <c r="M25"/>
  <c r="M24"/>
  <c r="M23"/>
  <c r="M22"/>
  <c r="M19"/>
  <c r="M13"/>
  <c r="M12"/>
  <c r="M10"/>
  <c r="M5"/>
  <c r="M4"/>
  <c r="M2"/>
  <c r="M35" i="1"/>
  <c r="M27"/>
  <c r="M25"/>
  <c r="M22"/>
  <c r="M21"/>
  <c r="M17"/>
  <c r="M15"/>
  <c r="M14"/>
  <c r="M13"/>
  <c r="M11"/>
  <c r="F36" i="10" l="1"/>
  <c r="E36"/>
  <c r="F42" i="8"/>
  <c r="E42"/>
  <c r="F57" i="6"/>
  <c r="E57"/>
  <c r="F39" i="4"/>
  <c r="E39"/>
  <c r="F27" i="3"/>
  <c r="E27"/>
  <c r="F43" i="1"/>
  <c r="E43"/>
  <c r="F20" i="3"/>
  <c r="E20"/>
  <c r="F74" i="10"/>
  <c r="F73"/>
  <c r="E74"/>
  <c r="E73"/>
  <c r="F46" i="6"/>
  <c r="F45"/>
  <c r="E46"/>
  <c r="E45"/>
  <c r="F49" i="3"/>
  <c r="E49"/>
  <c r="H45" i="6" l="1"/>
  <c r="H46"/>
  <c r="H39" i="4"/>
  <c r="H36" i="10"/>
  <c r="H43" i="1"/>
  <c r="H27" i="3"/>
  <c r="K21" s="1"/>
  <c r="M21" s="1"/>
  <c r="H42" i="8"/>
  <c r="K5" s="1"/>
  <c r="H74" i="10"/>
  <c r="M5"/>
  <c r="H73"/>
  <c r="H57" i="6"/>
  <c r="K17" s="1"/>
  <c r="H20" i="3"/>
  <c r="H49"/>
  <c r="E40" i="5"/>
  <c r="E38"/>
  <c r="E37"/>
  <c r="E36"/>
  <c r="E35"/>
  <c r="M5" i="8" l="1"/>
  <c r="K17" i="3"/>
  <c r="M3" i="10"/>
  <c r="M16" i="3"/>
  <c r="M33" l="1"/>
  <c r="M36" i="8"/>
  <c r="M4" i="10"/>
  <c r="F27" i="5"/>
  <c r="E27"/>
  <c r="F64" i="9"/>
  <c r="E64"/>
  <c r="F63" i="1"/>
  <c r="E63"/>
  <c r="F71" i="10"/>
  <c r="E71"/>
  <c r="F70"/>
  <c r="E70"/>
  <c r="F59"/>
  <c r="F58"/>
  <c r="F57"/>
  <c r="F56"/>
  <c r="E59"/>
  <c r="H59" s="1"/>
  <c r="K51" s="1"/>
  <c r="E58"/>
  <c r="E57"/>
  <c r="E56"/>
  <c r="F47"/>
  <c r="F46"/>
  <c r="E47"/>
  <c r="E46"/>
  <c r="F39"/>
  <c r="F38"/>
  <c r="F37"/>
  <c r="E39"/>
  <c r="E38"/>
  <c r="E37"/>
  <c r="H39" l="1"/>
  <c r="H46"/>
  <c r="H63" i="1"/>
  <c r="K56" s="1"/>
  <c r="H38" i="10"/>
  <c r="H47"/>
  <c r="K36" s="1"/>
  <c r="H37"/>
  <c r="H27" i="5"/>
  <c r="K37" s="1"/>
  <c r="H71" i="10"/>
  <c r="M56" i="1" l="1"/>
  <c r="M7" i="10"/>
  <c r="F45"/>
  <c r="F44"/>
  <c r="F42"/>
  <c r="F41"/>
  <c r="E45"/>
  <c r="H45" s="1"/>
  <c r="E44"/>
  <c r="H44" s="1"/>
  <c r="E41"/>
  <c r="E42"/>
  <c r="F75"/>
  <c r="E75"/>
  <c r="F33"/>
  <c r="E33"/>
  <c r="F32"/>
  <c r="E32"/>
  <c r="F31"/>
  <c r="E31"/>
  <c r="F30"/>
  <c r="E30"/>
  <c r="F29"/>
  <c r="E29"/>
  <c r="F28"/>
  <c r="E28"/>
  <c r="F19"/>
  <c r="E19"/>
  <c r="F18"/>
  <c r="E18"/>
  <c r="F16"/>
  <c r="E16"/>
  <c r="F15"/>
  <c r="E15"/>
  <c r="F14"/>
  <c r="E14"/>
  <c r="F13"/>
  <c r="E13"/>
  <c r="F11"/>
  <c r="E11"/>
  <c r="F10"/>
  <c r="E10"/>
  <c r="F9"/>
  <c r="E9"/>
  <c r="F8"/>
  <c r="E8"/>
  <c r="F7"/>
  <c r="E7"/>
  <c r="F39" i="9"/>
  <c r="E39"/>
  <c r="E40"/>
  <c r="F41"/>
  <c r="E41"/>
  <c r="F30"/>
  <c r="E30"/>
  <c r="F63"/>
  <c r="E63"/>
  <c r="F44"/>
  <c r="E44"/>
  <c r="F43"/>
  <c r="E43"/>
  <c r="F40"/>
  <c r="F35"/>
  <c r="E35"/>
  <c r="F34"/>
  <c r="E34"/>
  <c r="F32"/>
  <c r="E32"/>
  <c r="F31"/>
  <c r="E31"/>
  <c r="F29"/>
  <c r="E29"/>
  <c r="F28"/>
  <c r="E28"/>
  <c r="M56"/>
  <c r="F22"/>
  <c r="E22"/>
  <c r="F20"/>
  <c r="E20"/>
  <c r="F18"/>
  <c r="E18"/>
  <c r="F17"/>
  <c r="E17"/>
  <c r="F16"/>
  <c r="E16"/>
  <c r="F15"/>
  <c r="E15"/>
  <c r="F13"/>
  <c r="E13"/>
  <c r="F12"/>
  <c r="E12"/>
  <c r="F11"/>
  <c r="E11"/>
  <c r="F10"/>
  <c r="E10"/>
  <c r="F9"/>
  <c r="E9"/>
  <c r="F8"/>
  <c r="E8"/>
  <c r="F47" i="8"/>
  <c r="F46"/>
  <c r="F45"/>
  <c r="F44"/>
  <c r="F43"/>
  <c r="F41"/>
  <c r="H41" s="1"/>
  <c r="K4" s="1"/>
  <c r="E46"/>
  <c r="E45"/>
  <c r="E43"/>
  <c r="H43" s="1"/>
  <c r="K22" s="1"/>
  <c r="M22" s="1"/>
  <c r="F39"/>
  <c r="F38"/>
  <c r="F37"/>
  <c r="F36"/>
  <c r="F35"/>
  <c r="F34"/>
  <c r="F33"/>
  <c r="E38"/>
  <c r="E34"/>
  <c r="F72"/>
  <c r="E72"/>
  <c r="F68"/>
  <c r="E68"/>
  <c r="F67"/>
  <c r="E67"/>
  <c r="F66"/>
  <c r="E66"/>
  <c r="F65"/>
  <c r="E65"/>
  <c r="F61"/>
  <c r="E61"/>
  <c r="F60"/>
  <c r="E60"/>
  <c r="F59"/>
  <c r="E59"/>
  <c r="F57"/>
  <c r="E57"/>
  <c r="F56"/>
  <c r="E56"/>
  <c r="F55"/>
  <c r="E55"/>
  <c r="F54"/>
  <c r="E54"/>
  <c r="E47"/>
  <c r="E44"/>
  <c r="H44" s="1"/>
  <c r="K19" s="1"/>
  <c r="M3"/>
  <c r="E39"/>
  <c r="H39" s="1"/>
  <c r="E37"/>
  <c r="H37" s="1"/>
  <c r="E36"/>
  <c r="E35"/>
  <c r="E33"/>
  <c r="H33" s="1"/>
  <c r="M59"/>
  <c r="F18"/>
  <c r="E18"/>
  <c r="F16"/>
  <c r="E16"/>
  <c r="F15"/>
  <c r="E15"/>
  <c r="F14"/>
  <c r="E14"/>
  <c r="F13"/>
  <c r="E13"/>
  <c r="F11"/>
  <c r="E11"/>
  <c r="F10"/>
  <c r="E10"/>
  <c r="F9"/>
  <c r="E9"/>
  <c r="F8"/>
  <c r="E8"/>
  <c r="F7"/>
  <c r="E7"/>
  <c r="F49" i="7"/>
  <c r="E49"/>
  <c r="F83"/>
  <c r="F82"/>
  <c r="E83"/>
  <c r="E82"/>
  <c r="F95"/>
  <c r="E95"/>
  <c r="F81"/>
  <c r="E81"/>
  <c r="F80"/>
  <c r="E80"/>
  <c r="F79"/>
  <c r="E79"/>
  <c r="F78"/>
  <c r="E78"/>
  <c r="F77"/>
  <c r="E77"/>
  <c r="F62"/>
  <c r="E62"/>
  <c r="F60"/>
  <c r="E60"/>
  <c r="F59"/>
  <c r="E59"/>
  <c r="F58"/>
  <c r="E58"/>
  <c r="F51"/>
  <c r="E51"/>
  <c r="F48"/>
  <c r="E48"/>
  <c r="F47"/>
  <c r="E47"/>
  <c r="F46"/>
  <c r="E46"/>
  <c r="F45"/>
  <c r="E45"/>
  <c r="F39"/>
  <c r="E39"/>
  <c r="F38"/>
  <c r="E38"/>
  <c r="F37"/>
  <c r="E37"/>
  <c r="F36"/>
  <c r="E36"/>
  <c r="F35"/>
  <c r="E35"/>
  <c r="F34"/>
  <c r="E34"/>
  <c r="F23"/>
  <c r="K37" s="1"/>
  <c r="E23"/>
  <c r="K54" s="1"/>
  <c r="F21"/>
  <c r="E21"/>
  <c r="F19"/>
  <c r="E19"/>
  <c r="F17"/>
  <c r="E17"/>
  <c r="F16"/>
  <c r="E16"/>
  <c r="F15"/>
  <c r="E15"/>
  <c r="F14"/>
  <c r="E14"/>
  <c r="F12"/>
  <c r="E12"/>
  <c r="F11"/>
  <c r="E11"/>
  <c r="F10"/>
  <c r="E10"/>
  <c r="F9"/>
  <c r="F8"/>
  <c r="E8"/>
  <c r="F7"/>
  <c r="E7"/>
  <c r="F59" i="6"/>
  <c r="E59"/>
  <c r="F61"/>
  <c r="E61"/>
  <c r="F58"/>
  <c r="E58"/>
  <c r="F56"/>
  <c r="E56"/>
  <c r="F50"/>
  <c r="E50"/>
  <c r="F49"/>
  <c r="E49"/>
  <c r="F48"/>
  <c r="E48"/>
  <c r="F47"/>
  <c r="E47"/>
  <c r="F44"/>
  <c r="E44"/>
  <c r="F43"/>
  <c r="E43"/>
  <c r="F42"/>
  <c r="E42"/>
  <c r="F35"/>
  <c r="E35"/>
  <c r="F34"/>
  <c r="E34"/>
  <c r="F33"/>
  <c r="E33"/>
  <c r="F31"/>
  <c r="E31"/>
  <c r="F30"/>
  <c r="E30"/>
  <c r="F20"/>
  <c r="E20"/>
  <c r="F19"/>
  <c r="E19"/>
  <c r="F17"/>
  <c r="E17"/>
  <c r="F16"/>
  <c r="E16"/>
  <c r="F15"/>
  <c r="E15"/>
  <c r="F14"/>
  <c r="E14"/>
  <c r="F12"/>
  <c r="E12"/>
  <c r="F11"/>
  <c r="E11"/>
  <c r="F10"/>
  <c r="E10"/>
  <c r="F9"/>
  <c r="E9"/>
  <c r="F8"/>
  <c r="E8"/>
  <c r="F7"/>
  <c r="E7"/>
  <c r="E41" i="5"/>
  <c r="F41"/>
  <c r="F67"/>
  <c r="E67"/>
  <c r="F63"/>
  <c r="E63"/>
  <c r="F62"/>
  <c r="E62"/>
  <c r="F61"/>
  <c r="E61"/>
  <c r="F50"/>
  <c r="E50"/>
  <c r="F49"/>
  <c r="E49"/>
  <c r="F42"/>
  <c r="E42"/>
  <c r="F40"/>
  <c r="H40" s="1"/>
  <c r="K38" s="1"/>
  <c r="M38" s="1"/>
  <c r="F38"/>
  <c r="H38" s="1"/>
  <c r="F37"/>
  <c r="H37" s="1"/>
  <c r="F36"/>
  <c r="F35"/>
  <c r="F31"/>
  <c r="E31"/>
  <c r="F30"/>
  <c r="E30"/>
  <c r="F29"/>
  <c r="E29"/>
  <c r="F28"/>
  <c r="E28"/>
  <c r="F26"/>
  <c r="E26"/>
  <c r="M35"/>
  <c r="M56"/>
  <c r="F21"/>
  <c r="E21"/>
  <c r="F19"/>
  <c r="E19"/>
  <c r="F17"/>
  <c r="E17"/>
  <c r="F16"/>
  <c r="E16"/>
  <c r="F15"/>
  <c r="E15"/>
  <c r="F14"/>
  <c r="E14"/>
  <c r="F12"/>
  <c r="E12"/>
  <c r="F11"/>
  <c r="E11"/>
  <c r="F10"/>
  <c r="E10"/>
  <c r="F9"/>
  <c r="E9"/>
  <c r="F8"/>
  <c r="E8"/>
  <c r="F7"/>
  <c r="E7"/>
  <c r="F75" i="4"/>
  <c r="E75"/>
  <c r="F70"/>
  <c r="E70"/>
  <c r="F69"/>
  <c r="E69"/>
  <c r="F68"/>
  <c r="E68"/>
  <c r="F67"/>
  <c r="E67"/>
  <c r="E64"/>
  <c r="F63"/>
  <c r="E63"/>
  <c r="F57"/>
  <c r="E57"/>
  <c r="F52"/>
  <c r="E52"/>
  <c r="F50"/>
  <c r="E50"/>
  <c r="F49"/>
  <c r="E49"/>
  <c r="F48"/>
  <c r="E48"/>
  <c r="F42"/>
  <c r="E42"/>
  <c r="F41"/>
  <c r="E41"/>
  <c r="F40"/>
  <c r="E40"/>
  <c r="F38"/>
  <c r="E38"/>
  <c r="F36"/>
  <c r="E36"/>
  <c r="F35"/>
  <c r="E35"/>
  <c r="F33"/>
  <c r="E33"/>
  <c r="F32"/>
  <c r="E32"/>
  <c r="F31"/>
  <c r="E31"/>
  <c r="F30"/>
  <c r="E30"/>
  <c r="F21"/>
  <c r="E21"/>
  <c r="F20"/>
  <c r="E20"/>
  <c r="F19"/>
  <c r="E19"/>
  <c r="F17"/>
  <c r="E17"/>
  <c r="F16"/>
  <c r="E16"/>
  <c r="F15"/>
  <c r="E15"/>
  <c r="F14"/>
  <c r="E14"/>
  <c r="F12"/>
  <c r="E12"/>
  <c r="F11"/>
  <c r="E11"/>
  <c r="F8"/>
  <c r="E8"/>
  <c r="F7"/>
  <c r="E7"/>
  <c r="F61" i="2"/>
  <c r="E61"/>
  <c r="F43" i="3"/>
  <c r="H43" s="1"/>
  <c r="F60"/>
  <c r="F55"/>
  <c r="F54"/>
  <c r="F53"/>
  <c r="F52"/>
  <c r="E54"/>
  <c r="F32"/>
  <c r="E32"/>
  <c r="F64"/>
  <c r="E64"/>
  <c r="E60"/>
  <c r="E55"/>
  <c r="E53"/>
  <c r="E52"/>
  <c r="F51"/>
  <c r="E51"/>
  <c r="F50"/>
  <c r="E50"/>
  <c r="F48"/>
  <c r="E48"/>
  <c r="F47"/>
  <c r="E47"/>
  <c r="F42"/>
  <c r="E42"/>
  <c r="F41"/>
  <c r="E41"/>
  <c r="F40"/>
  <c r="E40"/>
  <c r="F39"/>
  <c r="E39"/>
  <c r="F38"/>
  <c r="E38"/>
  <c r="F37"/>
  <c r="E37"/>
  <c r="F36"/>
  <c r="E36"/>
  <c r="F35"/>
  <c r="E35"/>
  <c r="F34"/>
  <c r="E34"/>
  <c r="F33"/>
  <c r="E33"/>
  <c r="F31"/>
  <c r="E31"/>
  <c r="F30"/>
  <c r="E30"/>
  <c r="F29"/>
  <c r="E29"/>
  <c r="F28"/>
  <c r="E28"/>
  <c r="F26"/>
  <c r="E26"/>
  <c r="F22"/>
  <c r="K38" s="1"/>
  <c r="E22"/>
  <c r="K60" s="1"/>
  <c r="F19"/>
  <c r="E19"/>
  <c r="F17"/>
  <c r="E17"/>
  <c r="F16"/>
  <c r="E16"/>
  <c r="F15"/>
  <c r="E15"/>
  <c r="F14"/>
  <c r="E14"/>
  <c r="F12"/>
  <c r="E12"/>
  <c r="F11"/>
  <c r="E11"/>
  <c r="F10"/>
  <c r="E10"/>
  <c r="F9"/>
  <c r="E9"/>
  <c r="F8"/>
  <c r="E8"/>
  <c r="F7"/>
  <c r="E7"/>
  <c r="F53" i="2"/>
  <c r="F52"/>
  <c r="F50"/>
  <c r="F47"/>
  <c r="F46"/>
  <c r="F45"/>
  <c r="F42"/>
  <c r="F40"/>
  <c r="F39"/>
  <c r="F38"/>
  <c r="F37"/>
  <c r="F36"/>
  <c r="F35"/>
  <c r="F34"/>
  <c r="F33"/>
  <c r="F32"/>
  <c r="F31"/>
  <c r="F21"/>
  <c r="F20"/>
  <c r="F19"/>
  <c r="F17"/>
  <c r="F16"/>
  <c r="F15"/>
  <c r="F14"/>
  <c r="F12"/>
  <c r="F11"/>
  <c r="F9"/>
  <c r="F8"/>
  <c r="F7"/>
  <c r="E38"/>
  <c r="E36"/>
  <c r="E35"/>
  <c r="E20"/>
  <c r="E53"/>
  <c r="E52"/>
  <c r="E50"/>
  <c r="E47"/>
  <c r="E46"/>
  <c r="E45"/>
  <c r="H45" s="1"/>
  <c r="E42"/>
  <c r="E40"/>
  <c r="H40" s="1"/>
  <c r="E39"/>
  <c r="E37"/>
  <c r="H37" s="1"/>
  <c r="E34"/>
  <c r="E33"/>
  <c r="E32"/>
  <c r="E31"/>
  <c r="E21"/>
  <c r="E19"/>
  <c r="E17"/>
  <c r="E16"/>
  <c r="E15"/>
  <c r="E14"/>
  <c r="E12"/>
  <c r="E11"/>
  <c r="E10"/>
  <c r="E9"/>
  <c r="E8"/>
  <c r="E7"/>
  <c r="F89" i="1"/>
  <c r="F86"/>
  <c r="F85"/>
  <c r="F84"/>
  <c r="F83"/>
  <c r="F82"/>
  <c r="F81"/>
  <c r="F78"/>
  <c r="F77"/>
  <c r="F76"/>
  <c r="F75"/>
  <c r="F73"/>
  <c r="F72"/>
  <c r="F71"/>
  <c r="F70"/>
  <c r="F68"/>
  <c r="F65"/>
  <c r="F62"/>
  <c r="F61"/>
  <c r="F60"/>
  <c r="F58"/>
  <c r="F53"/>
  <c r="F51"/>
  <c r="F49"/>
  <c r="F48"/>
  <c r="F47"/>
  <c r="F46"/>
  <c r="F45"/>
  <c r="F42"/>
  <c r="F40"/>
  <c r="F39"/>
  <c r="F38"/>
  <c r="F37"/>
  <c r="F36"/>
  <c r="F34"/>
  <c r="F33"/>
  <c r="F32"/>
  <c r="F31"/>
  <c r="F30"/>
  <c r="F29"/>
  <c r="F23"/>
  <c r="K36" s="1"/>
  <c r="F21"/>
  <c r="F20"/>
  <c r="F18"/>
  <c r="F17"/>
  <c r="F16"/>
  <c r="F15"/>
  <c r="F13"/>
  <c r="F12"/>
  <c r="F11"/>
  <c r="F10"/>
  <c r="F9"/>
  <c r="F8"/>
  <c r="F7"/>
  <c r="E89"/>
  <c r="E86"/>
  <c r="E85"/>
  <c r="E84"/>
  <c r="E83"/>
  <c r="E82"/>
  <c r="E81"/>
  <c r="E78"/>
  <c r="E77"/>
  <c r="E76"/>
  <c r="E75"/>
  <c r="E73"/>
  <c r="E72"/>
  <c r="E71"/>
  <c r="E70"/>
  <c r="E68"/>
  <c r="E65"/>
  <c r="E62"/>
  <c r="E61"/>
  <c r="E60"/>
  <c r="E58"/>
  <c r="H58" s="1"/>
  <c r="E53"/>
  <c r="E51"/>
  <c r="H51" s="1"/>
  <c r="E49"/>
  <c r="H49" s="1"/>
  <c r="E48"/>
  <c r="H48" s="1"/>
  <c r="E47"/>
  <c r="H47" s="1"/>
  <c r="K53" s="1"/>
  <c r="E46"/>
  <c r="H46" s="1"/>
  <c r="E45"/>
  <c r="H45" s="1"/>
  <c r="E42"/>
  <c r="E40"/>
  <c r="H40" s="1"/>
  <c r="E39"/>
  <c r="H39" s="1"/>
  <c r="E38"/>
  <c r="H38" s="1"/>
  <c r="K9" s="1"/>
  <c r="E37"/>
  <c r="H37" s="1"/>
  <c r="K43" s="1"/>
  <c r="E36"/>
  <c r="H36" s="1"/>
  <c r="E34"/>
  <c r="H34" s="1"/>
  <c r="E33"/>
  <c r="E32"/>
  <c r="H32" s="1"/>
  <c r="E31"/>
  <c r="H31" s="1"/>
  <c r="E30"/>
  <c r="H30" s="1"/>
  <c r="E29"/>
  <c r="E23"/>
  <c r="K58" s="1"/>
  <c r="E21"/>
  <c r="E20"/>
  <c r="E18"/>
  <c r="E17"/>
  <c r="E16"/>
  <c r="E15"/>
  <c r="E13"/>
  <c r="E12"/>
  <c r="E11"/>
  <c r="E10"/>
  <c r="E9"/>
  <c r="E8"/>
  <c r="E7"/>
  <c r="H36" i="8" l="1"/>
  <c r="K45" s="1"/>
  <c r="H34"/>
  <c r="K40" s="1"/>
  <c r="H52" i="2"/>
  <c r="H35"/>
  <c r="H36"/>
  <c r="H53" i="1"/>
  <c r="K44" s="1"/>
  <c r="M26"/>
  <c r="K42"/>
  <c r="H42"/>
  <c r="M4"/>
  <c r="K3"/>
  <c r="M58"/>
  <c r="M54" i="7"/>
  <c r="K39" i="10"/>
  <c r="M44" i="6"/>
  <c r="M39" i="10"/>
  <c r="M41" i="3"/>
  <c r="M38"/>
  <c r="M62"/>
  <c r="M60"/>
  <c r="K58"/>
  <c r="M58" s="1"/>
  <c r="M57" i="6"/>
  <c r="M36" i="4"/>
  <c r="M57"/>
  <c r="M42" i="1"/>
  <c r="M39"/>
  <c r="H47" i="8"/>
  <c r="K8" s="1"/>
  <c r="H38"/>
  <c r="K15" s="1"/>
  <c r="H55"/>
  <c r="H31" i="6"/>
  <c r="K42" s="1"/>
  <c r="H33"/>
  <c r="K7" s="1"/>
  <c r="H34"/>
  <c r="H35"/>
  <c r="K3" s="1"/>
  <c r="M3" s="1"/>
  <c r="H42"/>
  <c r="K38" s="1"/>
  <c r="H43"/>
  <c r="H44"/>
  <c r="H50"/>
  <c r="K55" s="1"/>
  <c r="H57" i="8"/>
  <c r="K53" s="1"/>
  <c r="M53" s="1"/>
  <c r="H59"/>
  <c r="K50" s="1"/>
  <c r="H60"/>
  <c r="H61"/>
  <c r="H32" i="2"/>
  <c r="K41" s="1"/>
  <c r="H34"/>
  <c r="K46" s="1"/>
  <c r="H39"/>
  <c r="H42"/>
  <c r="K3" s="1"/>
  <c r="M3" s="1"/>
  <c r="H46"/>
  <c r="H50"/>
  <c r="K18" s="1"/>
  <c r="M18" s="1"/>
  <c r="H53"/>
  <c r="M54" i="10"/>
  <c r="M35" i="9"/>
  <c r="H43"/>
  <c r="H44"/>
  <c r="K54" s="1"/>
  <c r="H42" i="10"/>
  <c r="H30" i="9"/>
  <c r="K44" s="1"/>
  <c r="H41"/>
  <c r="K51" s="1"/>
  <c r="H29"/>
  <c r="K2" s="1"/>
  <c r="H31"/>
  <c r="K43" s="1"/>
  <c r="H32"/>
  <c r="K42" s="1"/>
  <c r="H34"/>
  <c r="H35"/>
  <c r="H46" i="8"/>
  <c r="H45"/>
  <c r="M53" i="1"/>
  <c r="M36"/>
  <c r="H41" i="5"/>
  <c r="H28" i="3"/>
  <c r="H30"/>
  <c r="H31"/>
  <c r="H33"/>
  <c r="H34"/>
  <c r="H35"/>
  <c r="H36"/>
  <c r="H37"/>
  <c r="K3" s="1"/>
  <c r="H38"/>
  <c r="M2" s="1"/>
  <c r="H39"/>
  <c r="K22" s="1"/>
  <c r="H32"/>
  <c r="H28" i="9"/>
  <c r="H36" i="7"/>
  <c r="M5"/>
  <c r="H37"/>
  <c r="H38"/>
  <c r="K38" s="1"/>
  <c r="H39"/>
  <c r="H45"/>
  <c r="K3" s="1"/>
  <c r="H46"/>
  <c r="H48"/>
  <c r="H51"/>
  <c r="H60"/>
  <c r="H28" i="10"/>
  <c r="K56" s="1"/>
  <c r="M56" s="1"/>
  <c r="H30"/>
  <c r="K40" s="1"/>
  <c r="H31"/>
  <c r="H32"/>
  <c r="K35" s="1"/>
  <c r="H33"/>
  <c r="H30" i="4"/>
  <c r="K24" s="1"/>
  <c r="H31"/>
  <c r="K38" s="1"/>
  <c r="H33"/>
  <c r="K43" s="1"/>
  <c r="H35"/>
  <c r="H36"/>
  <c r="H38"/>
  <c r="K5" s="1"/>
  <c r="H40"/>
  <c r="K15" s="1"/>
  <c r="H41"/>
  <c r="H42"/>
  <c r="H52"/>
  <c r="K55" s="1"/>
  <c r="H31" i="2"/>
  <c r="K45" s="1"/>
  <c r="H33"/>
  <c r="H61"/>
  <c r="K59" s="1"/>
  <c r="H38"/>
  <c r="K14" s="1"/>
  <c r="H29" i="1"/>
  <c r="H41" i="10"/>
  <c r="H40" i="9"/>
  <c r="H39"/>
  <c r="K4" s="1"/>
  <c r="M4" s="1"/>
  <c r="H56" i="8"/>
  <c r="H54"/>
  <c r="H33" i="1"/>
  <c r="M50" i="5"/>
  <c r="H26"/>
  <c r="K40" s="1"/>
  <c r="H29"/>
  <c r="K42" s="1"/>
  <c r="H30"/>
  <c r="K9" s="1"/>
  <c r="H31"/>
  <c r="H42"/>
  <c r="H35"/>
  <c r="K2" s="1"/>
  <c r="M2" s="1"/>
  <c r="H50"/>
  <c r="K53" s="1"/>
  <c r="M53" s="1"/>
  <c r="H29" i="10"/>
  <c r="H35" i="8"/>
  <c r="K46" s="1"/>
  <c r="H49" i="7"/>
  <c r="K41" s="1"/>
  <c r="M41" s="1"/>
  <c r="H47"/>
  <c r="H34"/>
  <c r="K39" s="1"/>
  <c r="H35"/>
  <c r="K43" s="1"/>
  <c r="H30" i="6"/>
  <c r="K43" s="1"/>
  <c r="H36" i="5"/>
  <c r="H28"/>
  <c r="H32" i="4"/>
  <c r="K44" s="1"/>
  <c r="H29" i="3"/>
  <c r="H26"/>
  <c r="H47" i="2"/>
  <c r="K7" s="1"/>
  <c r="M61"/>
  <c r="K48"/>
  <c r="H75" i="10"/>
  <c r="K50" s="1"/>
  <c r="M54" i="8"/>
  <c r="M20" i="10"/>
  <c r="K44" i="8"/>
  <c r="M44" s="1"/>
  <c r="K53" i="7"/>
  <c r="M53" s="1"/>
  <c r="H83"/>
  <c r="K50" s="1"/>
  <c r="H20" i="2"/>
  <c r="K16" s="1"/>
  <c r="H8" i="4"/>
  <c r="M46" i="7"/>
  <c r="H15" i="9"/>
  <c r="K32" s="1"/>
  <c r="H23" i="7"/>
  <c r="H26" i="2"/>
  <c r="K47" s="1"/>
  <c r="H8" i="1"/>
  <c r="K24" s="1"/>
  <c r="H10"/>
  <c r="H12"/>
  <c r="H15"/>
  <c r="K33" s="1"/>
  <c r="H17"/>
  <c r="H20"/>
  <c r="K54" s="1"/>
  <c r="M54" s="1"/>
  <c r="H23"/>
  <c r="H60"/>
  <c r="K51" s="1"/>
  <c r="H62"/>
  <c r="H65"/>
  <c r="K31" s="1"/>
  <c r="H75"/>
  <c r="M18" s="1"/>
  <c r="H76"/>
  <c r="H82"/>
  <c r="K38" s="1"/>
  <c r="H84"/>
  <c r="H86"/>
  <c r="K34" s="1"/>
  <c r="M43" i="3"/>
  <c r="H60" i="6"/>
  <c r="H59"/>
  <c r="K14" s="1"/>
  <c r="H7" i="1"/>
  <c r="K23" s="1"/>
  <c r="H9"/>
  <c r="H11"/>
  <c r="H13"/>
  <c r="H16"/>
  <c r="H18"/>
  <c r="H21"/>
  <c r="H61"/>
  <c r="H68"/>
  <c r="K7" s="1"/>
  <c r="H71"/>
  <c r="H73"/>
  <c r="H77"/>
  <c r="H81"/>
  <c r="H83"/>
  <c r="H85"/>
  <c r="H89"/>
  <c r="K55" s="1"/>
  <c r="H7" i="7"/>
  <c r="H8"/>
  <c r="H9"/>
  <c r="H10"/>
  <c r="H11"/>
  <c r="H12"/>
  <c r="H14"/>
  <c r="K32" s="1"/>
  <c r="H15"/>
  <c r="H16"/>
  <c r="H17"/>
  <c r="H19"/>
  <c r="K51" s="1"/>
  <c r="M51" s="1"/>
  <c r="H21"/>
  <c r="H62"/>
  <c r="H54" i="3"/>
  <c r="H78" i="1"/>
  <c r="H72"/>
  <c r="K19" s="1"/>
  <c r="H70"/>
  <c r="K37" s="1"/>
  <c r="H82" i="7"/>
  <c r="H7" i="10"/>
  <c r="K23" s="1"/>
  <c r="H8"/>
  <c r="H9"/>
  <c r="H10"/>
  <c r="H11"/>
  <c r="H13"/>
  <c r="K30" s="1"/>
  <c r="H14"/>
  <c r="H15"/>
  <c r="H16"/>
  <c r="H18"/>
  <c r="K49" s="1"/>
  <c r="H19"/>
  <c r="M2"/>
  <c r="H56"/>
  <c r="K45" s="1"/>
  <c r="M45" s="1"/>
  <c r="H57"/>
  <c r="H58"/>
  <c r="H70"/>
  <c r="K27" s="1"/>
  <c r="M27" s="1"/>
  <c r="H8" i="9"/>
  <c r="K24" s="1"/>
  <c r="H9"/>
  <c r="H10"/>
  <c r="H11"/>
  <c r="K26" s="1"/>
  <c r="H12"/>
  <c r="H13"/>
  <c r="H16"/>
  <c r="H17"/>
  <c r="H18"/>
  <c r="H20"/>
  <c r="K52" s="1"/>
  <c r="M52" s="1"/>
  <c r="H22"/>
  <c r="H63"/>
  <c r="K47" s="1"/>
  <c r="M47" s="1"/>
  <c r="M9"/>
  <c r="H64"/>
  <c r="K53" s="1"/>
  <c r="H65" i="8"/>
  <c r="K18" s="1"/>
  <c r="H66"/>
  <c r="H67"/>
  <c r="H68"/>
  <c r="H72"/>
  <c r="K56" s="1"/>
  <c r="H7"/>
  <c r="K21" s="1"/>
  <c r="H8"/>
  <c r="H9"/>
  <c r="H10"/>
  <c r="H11"/>
  <c r="H13"/>
  <c r="H14"/>
  <c r="H15"/>
  <c r="H16"/>
  <c r="H18"/>
  <c r="H95" i="7"/>
  <c r="K52" s="1"/>
  <c r="H81"/>
  <c r="H80"/>
  <c r="K22" s="1"/>
  <c r="H79"/>
  <c r="H78"/>
  <c r="H77"/>
  <c r="K7" s="1"/>
  <c r="H59"/>
  <c r="H58"/>
  <c r="H7" i="6"/>
  <c r="K21" s="1"/>
  <c r="H8"/>
  <c r="H9"/>
  <c r="H10"/>
  <c r="H11"/>
  <c r="H12"/>
  <c r="K6" s="1"/>
  <c r="H14"/>
  <c r="K33" s="1"/>
  <c r="H15"/>
  <c r="H16"/>
  <c r="H17"/>
  <c r="H19"/>
  <c r="K53" s="1"/>
  <c r="H20"/>
  <c r="H47"/>
  <c r="H48"/>
  <c r="M47" s="1"/>
  <c r="H49"/>
  <c r="M12"/>
  <c r="H56"/>
  <c r="K18" s="1"/>
  <c r="H58"/>
  <c r="H61"/>
  <c r="M50"/>
  <c r="H7" i="5"/>
  <c r="K24" s="1"/>
  <c r="M24" s="1"/>
  <c r="H8"/>
  <c r="H9"/>
  <c r="H10"/>
  <c r="H11"/>
  <c r="H12"/>
  <c r="H14"/>
  <c r="K31" s="1"/>
  <c r="H15"/>
  <c r="H16"/>
  <c r="H17"/>
  <c r="H19"/>
  <c r="K51" s="1"/>
  <c r="M51" s="1"/>
  <c r="H21"/>
  <c r="H49"/>
  <c r="H61"/>
  <c r="K16" s="1"/>
  <c r="H62"/>
  <c r="H63"/>
  <c r="H67"/>
  <c r="K52" s="1"/>
  <c r="H7" i="4"/>
  <c r="K23" s="1"/>
  <c r="M23" s="1"/>
  <c r="H11"/>
  <c r="H12"/>
  <c r="H14"/>
  <c r="K31" s="1"/>
  <c r="H15"/>
  <c r="H16"/>
  <c r="H17"/>
  <c r="H19"/>
  <c r="K53" s="1"/>
  <c r="H20"/>
  <c r="K49" s="1"/>
  <c r="M49" s="1"/>
  <c r="H21"/>
  <c r="H48"/>
  <c r="H49"/>
  <c r="H50"/>
  <c r="H57"/>
  <c r="H63"/>
  <c r="K26" s="1"/>
  <c r="H64"/>
  <c r="H67"/>
  <c r="H68"/>
  <c r="H69"/>
  <c r="H70"/>
  <c r="H75"/>
  <c r="H7" i="3"/>
  <c r="K26" s="1"/>
  <c r="H8"/>
  <c r="H9"/>
  <c r="H10"/>
  <c r="H11"/>
  <c r="H12"/>
  <c r="H14"/>
  <c r="K34" s="1"/>
  <c r="H15"/>
  <c r="H16"/>
  <c r="H17"/>
  <c r="H19"/>
  <c r="H22"/>
  <c r="H40"/>
  <c r="H41"/>
  <c r="K49" s="1"/>
  <c r="M49" s="1"/>
  <c r="H42"/>
  <c r="H47"/>
  <c r="H48"/>
  <c r="H50"/>
  <c r="H51"/>
  <c r="H52"/>
  <c r="H53"/>
  <c r="H55"/>
  <c r="H60"/>
  <c r="H64"/>
  <c r="H7" i="2"/>
  <c r="K27" s="1"/>
  <c r="H8"/>
  <c r="H9"/>
  <c r="H10"/>
  <c r="H11"/>
  <c r="H12"/>
  <c r="H14"/>
  <c r="K34" s="1"/>
  <c r="H15"/>
  <c r="H16"/>
  <c r="H17"/>
  <c r="H19"/>
  <c r="K57" s="1"/>
  <c r="H21"/>
  <c r="M39"/>
  <c r="M33"/>
  <c r="M32"/>
  <c r="K41" i="10" l="1"/>
  <c r="M41" s="1"/>
  <c r="M8" i="9"/>
  <c r="K37"/>
  <c r="M37" s="1"/>
  <c r="K37" i="6"/>
  <c r="K10" i="5"/>
  <c r="K8"/>
  <c r="M8" s="1"/>
  <c r="K43"/>
  <c r="K28"/>
  <c r="M28" s="1"/>
  <c r="K7" i="4"/>
  <c r="K6" i="3"/>
  <c r="K27"/>
  <c r="K8"/>
  <c r="K39"/>
  <c r="K7"/>
  <c r="M55"/>
  <c r="K57"/>
  <c r="M57" s="1"/>
  <c r="K45"/>
  <c r="K44"/>
  <c r="M39"/>
  <c r="K6" i="2"/>
  <c r="K29"/>
  <c r="K40"/>
  <c r="K8"/>
  <c r="K8" i="1"/>
  <c r="M5"/>
  <c r="K2"/>
  <c r="K27" i="7"/>
  <c r="K8"/>
  <c r="K27" i="6"/>
  <c r="M52" i="4"/>
  <c r="K9"/>
  <c r="K18"/>
  <c r="M18" s="1"/>
  <c r="M52" i="3"/>
  <c r="K47"/>
  <c r="M27"/>
  <c r="M45"/>
  <c r="K9" i="8"/>
  <c r="M9" s="1"/>
  <c r="K19" i="5"/>
  <c r="K36"/>
  <c r="M36" s="1"/>
  <c r="M48" i="6"/>
  <c r="K49"/>
  <c r="M49" s="1"/>
  <c r="M48" i="9"/>
  <c r="M18"/>
  <c r="M51"/>
  <c r="M38"/>
  <c r="K9" i="7"/>
  <c r="M3"/>
  <c r="K6"/>
  <c r="M6" s="1"/>
  <c r="M7"/>
  <c r="M12"/>
  <c r="K47"/>
  <c r="K7" i="8"/>
  <c r="M7" s="1"/>
  <c r="K29"/>
  <c r="K39"/>
  <c r="M39" s="1"/>
  <c r="M23" i="7"/>
  <c r="K26"/>
  <c r="M26" s="1"/>
  <c r="M40" i="5"/>
  <c r="M16" i="1"/>
  <c r="K37" i="4"/>
  <c r="M37" s="1"/>
  <c r="M17" i="10"/>
  <c r="M2" i="7"/>
  <c r="M52"/>
  <c r="M37"/>
  <c r="M45"/>
  <c r="M28" i="6"/>
  <c r="M3" i="5"/>
  <c r="M7"/>
  <c r="M4"/>
  <c r="M3" i="4"/>
  <c r="K19"/>
  <c r="M24"/>
  <c r="M52" i="10"/>
  <c r="M50" i="9"/>
  <c r="M42"/>
  <c r="M46" i="6"/>
  <c r="M14" i="9"/>
  <c r="K54" i="4"/>
  <c r="M54" s="1"/>
  <c r="M41"/>
  <c r="M26" i="3"/>
  <c r="M31" i="10"/>
  <c r="M18"/>
  <c r="M50"/>
  <c r="M53"/>
  <c r="M46" i="9"/>
  <c r="M45"/>
  <c r="M23"/>
  <c r="M22" i="7"/>
  <c r="M49" i="9"/>
  <c r="M54" i="3"/>
  <c r="K56"/>
  <c r="M56" s="1"/>
  <c r="M37"/>
  <c r="M34"/>
  <c r="M24"/>
  <c r="M29"/>
  <c r="M44"/>
  <c r="M7" i="1"/>
  <c r="M30" i="5"/>
  <c r="M46"/>
  <c r="M31"/>
  <c r="M55" i="4"/>
  <c r="M32"/>
  <c r="M53"/>
  <c r="M31"/>
  <c r="M43" i="1"/>
  <c r="M44"/>
  <c r="K40" i="3"/>
  <c r="M40" s="1"/>
  <c r="M41" i="9"/>
  <c r="M49" i="10"/>
  <c r="M39" i="4"/>
  <c r="M16" i="7"/>
  <c r="M27"/>
  <c r="M9"/>
  <c r="M10" i="6"/>
  <c r="M16" i="5"/>
  <c r="M44" i="4"/>
  <c r="M43"/>
  <c r="M26"/>
  <c r="M32" i="3"/>
  <c r="M59"/>
  <c r="M50"/>
  <c r="M30" i="1"/>
  <c r="M51"/>
  <c r="M33"/>
  <c r="M44" i="10"/>
  <c r="M42"/>
  <c r="M21" i="9"/>
  <c r="M39"/>
  <c r="M44"/>
  <c r="M54"/>
  <c r="M36" i="2"/>
  <c r="M42"/>
  <c r="M21"/>
  <c r="M45"/>
  <c r="M48" i="10"/>
  <c r="M51"/>
  <c r="M43" i="9"/>
  <c r="M7"/>
  <c r="M30" i="3"/>
  <c r="M42"/>
  <c r="M38" i="4"/>
  <c r="M13" i="9"/>
  <c r="M34" i="4"/>
  <c r="M8" i="7"/>
  <c r="M45" i="5"/>
  <c r="M38" i="10"/>
  <c r="M15" i="8"/>
  <c r="M43" i="7"/>
  <c r="M19" i="6"/>
  <c r="M43" i="5"/>
  <c r="M33"/>
  <c r="M41"/>
  <c r="M42"/>
  <c r="M37"/>
  <c r="M23"/>
  <c r="M48" i="8"/>
  <c r="M10" i="5"/>
  <c r="M7" i="2"/>
  <c r="M58"/>
  <c r="M57"/>
  <c r="M59"/>
  <c r="M46"/>
  <c r="M17"/>
  <c r="M55" i="7"/>
  <c r="M54" i="6"/>
  <c r="M15" i="9"/>
  <c r="M17"/>
  <c r="K55" i="8"/>
  <c r="M55" s="1"/>
  <c r="K33"/>
  <c r="M19"/>
  <c r="K57"/>
  <c r="M40"/>
  <c r="M56"/>
  <c r="M46"/>
  <c r="K8" i="6"/>
  <c r="M9" i="5"/>
  <c r="K51" i="4"/>
  <c r="M7"/>
  <c r="M47" i="2"/>
  <c r="M46" i="4"/>
  <c r="K5" i="3"/>
  <c r="M19" i="10"/>
  <c r="M24" i="6"/>
  <c r="M47" i="4"/>
  <c r="M8"/>
  <c r="M34" i="2"/>
  <c r="M51"/>
  <c r="M16"/>
  <c r="M15"/>
  <c r="M48"/>
  <c r="M12" i="1"/>
  <c r="M6"/>
  <c r="K10"/>
  <c r="M11" i="7"/>
  <c r="M40" i="6"/>
  <c r="M22" i="4"/>
  <c r="M16" i="10"/>
  <c r="M37"/>
  <c r="M14"/>
  <c r="M34"/>
  <c r="M30"/>
  <c r="M8" i="8"/>
  <c r="M42"/>
  <c r="M43" i="2"/>
  <c r="M20" i="7"/>
  <c r="M19"/>
  <c r="M38"/>
  <c r="M19" i="5"/>
  <c r="M52" i="2"/>
  <c r="M3" i="9"/>
  <c r="M30" i="8"/>
  <c r="M47"/>
  <c r="M2" i="4"/>
  <c r="M5"/>
  <c r="M21"/>
  <c r="M20" i="2"/>
  <c r="M53"/>
  <c r="M11"/>
  <c r="M27"/>
  <c r="M40"/>
  <c r="M41"/>
  <c r="M9"/>
  <c r="M20" i="1"/>
  <c r="M3"/>
  <c r="M28" i="10"/>
  <c r="M23"/>
  <c r="M14" i="8"/>
  <c r="M35"/>
  <c r="M51"/>
  <c r="M45"/>
  <c r="M32"/>
  <c r="M41"/>
  <c r="M38"/>
  <c r="M17" i="7"/>
  <c r="M42"/>
  <c r="M47"/>
  <c r="M50"/>
  <c r="M36"/>
  <c r="M14"/>
  <c r="M4"/>
  <c r="M32"/>
  <c r="M28"/>
  <c r="M45" i="6"/>
  <c r="M20"/>
  <c r="M41"/>
  <c r="M11"/>
  <c r="M53"/>
  <c r="M39"/>
  <c r="M14"/>
  <c r="M18"/>
  <c r="M52"/>
  <c r="M22"/>
  <c r="M36"/>
  <c r="M55"/>
  <c r="M16" i="4"/>
  <c r="M14"/>
  <c r="M17"/>
  <c r="M6" i="5"/>
  <c r="M21"/>
  <c r="M12"/>
  <c r="M18"/>
  <c r="M5"/>
  <c r="M14" i="3"/>
  <c r="M12"/>
  <c r="M58" i="8"/>
  <c r="M21"/>
  <c r="M18"/>
  <c r="M2"/>
  <c r="K10" i="7"/>
  <c r="M10" s="1"/>
  <c r="M6" i="2"/>
  <c r="M37" i="1"/>
  <c r="M19"/>
  <c r="M5" i="6" l="1"/>
  <c r="M16"/>
  <c r="M19" i="4"/>
  <c r="M56"/>
  <c r="M15"/>
  <c r="M9"/>
  <c r="M40"/>
  <c r="M28" i="1"/>
  <c r="M55"/>
  <c r="M50" i="8"/>
  <c r="M3" i="3"/>
  <c r="M48"/>
  <c r="M21" i="6"/>
  <c r="M52" i="5"/>
  <c r="M6" i="9"/>
  <c r="M32"/>
  <c r="M29" i="2"/>
  <c r="M8"/>
  <c r="M40" i="10"/>
  <c r="M26" i="9"/>
  <c r="M53"/>
  <c r="M36"/>
  <c r="M28"/>
  <c r="M47" i="3"/>
  <c r="M17" i="8"/>
  <c r="M5" i="3"/>
  <c r="M8" i="1"/>
  <c r="M51" i="4"/>
  <c r="M49" i="2"/>
  <c r="M49" i="8"/>
  <c r="M39" i="7"/>
  <c r="M51" i="6"/>
  <c r="M37" i="8"/>
  <c r="M33"/>
  <c r="M10" i="9"/>
  <c r="M29" i="8"/>
  <c r="M57"/>
  <c r="M20" i="5"/>
  <c r="M13" i="8"/>
  <c r="M14" i="2"/>
  <c r="M9" i="1"/>
  <c r="M2"/>
  <c r="M31"/>
  <c r="M34"/>
  <c r="M24"/>
  <c r="M10"/>
  <c r="M15" i="7"/>
  <c r="M35" i="10"/>
  <c r="M26"/>
  <c r="M9"/>
  <c r="M8"/>
  <c r="M10"/>
  <c r="M36"/>
  <c r="M44" i="2"/>
  <c r="M32" i="1"/>
  <c r="M29"/>
  <c r="M4" i="8"/>
  <c r="M8" i="6"/>
  <c r="M6"/>
  <c r="M27"/>
  <c r="M17"/>
  <c r="M37"/>
  <c r="M33"/>
  <c r="M7"/>
  <c r="M43"/>
  <c r="M38"/>
  <c r="M42"/>
  <c r="M6" i="3"/>
  <c r="M8"/>
  <c r="M17"/>
  <c r="M18"/>
  <c r="M7"/>
</calcChain>
</file>

<file path=xl/sharedStrings.xml><?xml version="1.0" encoding="utf-8"?>
<sst xmlns="http://schemas.openxmlformats.org/spreadsheetml/2006/main" count="2103" uniqueCount="293">
  <si>
    <t>меню на 1 день</t>
  </si>
  <si>
    <t>каша дружба</t>
  </si>
  <si>
    <t>рис</t>
  </si>
  <si>
    <t>пшено</t>
  </si>
  <si>
    <t>молоко</t>
  </si>
  <si>
    <t>вода</t>
  </si>
  <si>
    <t>соль</t>
  </si>
  <si>
    <t>масло сливочное</t>
  </si>
  <si>
    <t>кофейный напиток</t>
  </si>
  <si>
    <t>кофе</t>
  </si>
  <si>
    <t>сахар</t>
  </si>
  <si>
    <t>бутерброд с маслом</t>
  </si>
  <si>
    <t>батон нарезной</t>
  </si>
  <si>
    <t>сок</t>
  </si>
  <si>
    <t>морковь</t>
  </si>
  <si>
    <t>лук</t>
  </si>
  <si>
    <t>яйцо</t>
  </si>
  <si>
    <t>картофель</t>
  </si>
  <si>
    <t>фрикадельки</t>
  </si>
  <si>
    <t>суп</t>
  </si>
  <si>
    <t>макароны</t>
  </si>
  <si>
    <t>масло раст.</t>
  </si>
  <si>
    <t>сухари панировочные</t>
  </si>
  <si>
    <t>капуста св.</t>
  </si>
  <si>
    <t>мука</t>
  </si>
  <si>
    <t>сухофрукты</t>
  </si>
  <si>
    <t>вафли</t>
  </si>
  <si>
    <t>кефир</t>
  </si>
  <si>
    <t>фрукты</t>
  </si>
  <si>
    <t xml:space="preserve">яйцо </t>
  </si>
  <si>
    <t>пюре картофельное</t>
  </si>
  <si>
    <t>заварка</t>
  </si>
  <si>
    <t>ОБЕД</t>
  </si>
  <si>
    <t>2-ОЙ ЗАВТРАК</t>
  </si>
  <si>
    <t>ЗАВТРАК</t>
  </si>
  <si>
    <t>ЯСЛИ</t>
  </si>
  <si>
    <t>САД</t>
  </si>
  <si>
    <t>Сахар</t>
  </si>
  <si>
    <t>ГРАММ НА 1 РЕБЕНКА</t>
  </si>
  <si>
    <t>соус</t>
  </si>
  <si>
    <t>печенье</t>
  </si>
  <si>
    <t>ИТОГО</t>
  </si>
  <si>
    <t>меню на 2 день</t>
  </si>
  <si>
    <t>каша полбяная молочная с маслом</t>
  </si>
  <si>
    <t>полба</t>
  </si>
  <si>
    <t>масло сл.</t>
  </si>
  <si>
    <t>какао с молоком</t>
  </si>
  <si>
    <t>какао</t>
  </si>
  <si>
    <t>сыр</t>
  </si>
  <si>
    <t>огурцы соленые</t>
  </si>
  <si>
    <t>свекла</t>
  </si>
  <si>
    <t>сметана</t>
  </si>
  <si>
    <t>кисель</t>
  </si>
  <si>
    <t>ряженка</t>
  </si>
  <si>
    <t>творог</t>
  </si>
  <si>
    <t>манка</t>
  </si>
  <si>
    <t>лимон</t>
  </si>
  <si>
    <t>меню на 3 день</t>
  </si>
  <si>
    <t>масло раст</t>
  </si>
  <si>
    <t>горох</t>
  </si>
  <si>
    <t>бульон</t>
  </si>
  <si>
    <t>урюк</t>
  </si>
  <si>
    <t>катык</t>
  </si>
  <si>
    <t>дрожжи</t>
  </si>
  <si>
    <t>картофель тушеный</t>
  </si>
  <si>
    <t>масло  раст.</t>
  </si>
  <si>
    <t>шиповник</t>
  </si>
  <si>
    <t>меню на 4 день</t>
  </si>
  <si>
    <t>геркулес</t>
  </si>
  <si>
    <t>яблоки</t>
  </si>
  <si>
    <t>тесто</t>
  </si>
  <si>
    <t>меню на 5 день</t>
  </si>
  <si>
    <t>кукурузная крупа</t>
  </si>
  <si>
    <t>курица</t>
  </si>
  <si>
    <t>гречка</t>
  </si>
  <si>
    <t>меню на 6 день</t>
  </si>
  <si>
    <t>перловка</t>
  </si>
  <si>
    <t>изюм</t>
  </si>
  <si>
    <t>капуста</t>
  </si>
  <si>
    <t>меню на 7 день</t>
  </si>
  <si>
    <t>повидло</t>
  </si>
  <si>
    <t>томат паста</t>
  </si>
  <si>
    <t>меню на 8 день</t>
  </si>
  <si>
    <t>меню на 9 день</t>
  </si>
  <si>
    <t>меню на 10 день</t>
  </si>
  <si>
    <t>каша геркулесовая</t>
  </si>
  <si>
    <t>птица</t>
  </si>
  <si>
    <t>масло слив</t>
  </si>
  <si>
    <t>мука пшен</t>
  </si>
  <si>
    <t>пшеничная</t>
  </si>
  <si>
    <t>сахар песок</t>
  </si>
  <si>
    <t>сол.огурцы</t>
  </si>
  <si>
    <t>лимонная кислота</t>
  </si>
  <si>
    <t>ИТОГО на день</t>
  </si>
  <si>
    <t>продукты к выдаче</t>
  </si>
  <si>
    <t>Выдано</t>
  </si>
  <si>
    <t>Перерасход</t>
  </si>
  <si>
    <t>Дата</t>
  </si>
  <si>
    <t>КОЛ-ВО ДЕТЕЙ</t>
  </si>
  <si>
    <t>Каша манная</t>
  </si>
  <si>
    <t xml:space="preserve">КОЛ-ВО ДЕТЕЙ </t>
  </si>
  <si>
    <t>Перерасход (экономия)</t>
  </si>
  <si>
    <t xml:space="preserve">молоко сгущ </t>
  </si>
  <si>
    <t>говядина (котлетное мясо)</t>
  </si>
  <si>
    <t>хлеб пшеничный</t>
  </si>
  <si>
    <t>рыба (минтай)</t>
  </si>
  <si>
    <t xml:space="preserve">хлеб пшеничный </t>
  </si>
  <si>
    <t>напиток ацидофильный</t>
  </si>
  <si>
    <t>мясо (котлетное)</t>
  </si>
  <si>
    <t>мясо (говядина)</t>
  </si>
  <si>
    <t>минтай</t>
  </si>
  <si>
    <t>кг</t>
  </si>
  <si>
    <t>л</t>
  </si>
  <si>
    <t>ИТОГО на день (грамм)</t>
  </si>
  <si>
    <t>фарш готовый</t>
  </si>
  <si>
    <t>ед.изм</t>
  </si>
  <si>
    <t xml:space="preserve">шт. </t>
  </si>
  <si>
    <t>шт</t>
  </si>
  <si>
    <t>мука пшеничная</t>
  </si>
  <si>
    <t>хлеб ржаной</t>
  </si>
  <si>
    <t>бутерброд с сыром и маслом</t>
  </si>
  <si>
    <t>овощи</t>
  </si>
  <si>
    <t>зеленый горошек</t>
  </si>
  <si>
    <t>кукуруза консерв.</t>
  </si>
  <si>
    <t>капуста морская</t>
  </si>
  <si>
    <t>кукуруза консервир.</t>
  </si>
  <si>
    <t>кукуруза конс.</t>
  </si>
  <si>
    <t>кукуруза консерв</t>
  </si>
  <si>
    <t>пудинг рыбный</t>
  </si>
  <si>
    <t>соус молочный</t>
  </si>
  <si>
    <t>сок 0,2</t>
  </si>
  <si>
    <t>огурцы св</t>
  </si>
  <si>
    <t>Сотрудники</t>
  </si>
  <si>
    <t>первое</t>
  </si>
  <si>
    <t>второе</t>
  </si>
  <si>
    <t xml:space="preserve">икра кабачковая </t>
  </si>
  <si>
    <t>бутерброд с маслом, сыром</t>
  </si>
  <si>
    <t>курага</t>
  </si>
  <si>
    <t>бутерброд с  маслом</t>
  </si>
  <si>
    <t>лапша</t>
  </si>
  <si>
    <t>молоко кипяченое</t>
  </si>
  <si>
    <t>капуста цветная</t>
  </si>
  <si>
    <t>вермишель (звездочка)</t>
  </si>
  <si>
    <t>масло слив.</t>
  </si>
  <si>
    <t>Кофейный напиток</t>
  </si>
  <si>
    <t>чай с молоком, сахаром</t>
  </si>
  <si>
    <t>мармелад</t>
  </si>
  <si>
    <t>масло растительное</t>
  </si>
  <si>
    <t>куры/цыплята потрош</t>
  </si>
  <si>
    <t>КАША ПШЕНИЧНАЯ МОЛОЧНАЯ С МАСЛОМ СЛИВ.</t>
  </si>
  <si>
    <t>крупа пшеничная</t>
  </si>
  <si>
    <t>чай с молоком, с сахаром</t>
  </si>
  <si>
    <t>кукуруза к/с</t>
  </si>
  <si>
    <t>лапша готовая</t>
  </si>
  <si>
    <t>капуста цветная с/м</t>
  </si>
  <si>
    <t>крупа манная</t>
  </si>
  <si>
    <t>Каша кукурузная молочная с маслом слив.</t>
  </si>
  <si>
    <t>капуста свежая</t>
  </si>
  <si>
    <t xml:space="preserve">соус </t>
  </si>
  <si>
    <t>масло раст. для смазки</t>
  </si>
  <si>
    <t>масло растит.</t>
  </si>
  <si>
    <t>капуста квашеная</t>
  </si>
  <si>
    <t xml:space="preserve">мука </t>
  </si>
  <si>
    <t>фарш куриный</t>
  </si>
  <si>
    <t>чай с сахаром</t>
  </si>
  <si>
    <t>чай весовой</t>
  </si>
  <si>
    <t>Чай с сахаром и лимоном</t>
  </si>
  <si>
    <t>Чай с сахаром</t>
  </si>
  <si>
    <t>Чай весовой</t>
  </si>
  <si>
    <t>фарш минтая</t>
  </si>
  <si>
    <t>Рагу из овощей</t>
  </si>
  <si>
    <t>Соус</t>
  </si>
  <si>
    <t>томатная паста</t>
  </si>
  <si>
    <t>фарш (минтай)</t>
  </si>
  <si>
    <t>свежеморож фрукты</t>
  </si>
  <si>
    <t xml:space="preserve">Тефтели куриные с рисом </t>
  </si>
  <si>
    <t>соус сметанно томантный</t>
  </si>
  <si>
    <t>чай</t>
  </si>
  <si>
    <t>капуста св</t>
  </si>
  <si>
    <t xml:space="preserve">Фрикадельки рыбные отварные </t>
  </si>
  <si>
    <t>Булочка с сахаром</t>
  </si>
  <si>
    <t>Рис отварной с маслом сливочным</t>
  </si>
  <si>
    <t>Сметанный соус</t>
  </si>
  <si>
    <t>сухари панировоч.</t>
  </si>
  <si>
    <t>Напиток из шиповника растворимого</t>
  </si>
  <si>
    <t>вермишель</t>
  </si>
  <si>
    <t>фрукты свежие</t>
  </si>
  <si>
    <t>соленые огурцы</t>
  </si>
  <si>
    <t>Биточки рубленные из рыбы</t>
  </si>
  <si>
    <t>Винегрет с солеными огурцами</t>
  </si>
  <si>
    <t>Фрикадельки</t>
  </si>
  <si>
    <t>Биточки "Домашние"</t>
  </si>
  <si>
    <t>чай с мармеладом</t>
  </si>
  <si>
    <t>Салат из картофеля с солеными огурцами</t>
  </si>
  <si>
    <t>индейка филе</t>
  </si>
  <si>
    <t>Булочка дорожная</t>
  </si>
  <si>
    <t>бутерброд с маслом слив, с повидлом</t>
  </si>
  <si>
    <t>бутерброд с сыром, маслом слив.</t>
  </si>
  <si>
    <t>зеленый горошек к/с</t>
  </si>
  <si>
    <t>Каша пшенная молочная с маслом</t>
  </si>
  <si>
    <t>сок 0,125</t>
  </si>
  <si>
    <t>омлет натуральный</t>
  </si>
  <si>
    <t>2 - ОЙ ЗАВТРАК</t>
  </si>
  <si>
    <t>крупа ячневая</t>
  </si>
  <si>
    <t>ячневая</t>
  </si>
  <si>
    <t>УПЛОТНЕННЫЙ ПОЛДНИК</t>
  </si>
  <si>
    <t>Ряженка</t>
  </si>
  <si>
    <t>Сок в ассортименте</t>
  </si>
  <si>
    <t>сок 0,200</t>
  </si>
  <si>
    <t>Молоко кипяченое</t>
  </si>
  <si>
    <t>огурцы свежие</t>
  </si>
  <si>
    <t>цыплята-бройлеры с/м</t>
  </si>
  <si>
    <t xml:space="preserve"> УПЛОТНЕННЫЙ ПОЛДНИК</t>
  </si>
  <si>
    <t>Птица, тушеная в соусе с овощами</t>
  </si>
  <si>
    <t>яйцо (на смазку изделия)</t>
  </si>
  <si>
    <t>Рагу из овощей с мясным фаршем</t>
  </si>
  <si>
    <t>фарш говяжий</t>
  </si>
  <si>
    <t>Фрукты свежие</t>
  </si>
  <si>
    <t>фарш рыбный</t>
  </si>
  <si>
    <t>Каша гречневая рассыпчатая с овощами с маслом сливочным</t>
  </si>
  <si>
    <t>крупа гречневая</t>
  </si>
  <si>
    <t>Вермишель отварная с маслом сливочным</t>
  </si>
  <si>
    <t>цыплята-бройлеры</t>
  </si>
  <si>
    <t>Кисель</t>
  </si>
  <si>
    <t>УПЛОТНЕННЫЙ  ПОЛДНИК</t>
  </si>
  <si>
    <t>Напиток из яблок</t>
  </si>
  <si>
    <t>Макаронные изделия отварные с сыром</t>
  </si>
  <si>
    <t>кг.</t>
  </si>
  <si>
    <t xml:space="preserve">Сок </t>
  </si>
  <si>
    <t>кефир с сахаром</t>
  </si>
  <si>
    <t>Борщ со свежей капустой, картофелем на курином бульоне, со сметаной</t>
  </si>
  <si>
    <t>Чай с мармеладом</t>
  </si>
  <si>
    <t xml:space="preserve">Напиток из шиповника </t>
  </si>
  <si>
    <t>Салат из зеленого горошка к/с</t>
  </si>
  <si>
    <t>Суп картофельный с горохом на курином бульоне</t>
  </si>
  <si>
    <t xml:space="preserve">шиповник </t>
  </si>
  <si>
    <t>Компот из сухофруктов</t>
  </si>
  <si>
    <t>цыплята-бройлер с/м</t>
  </si>
  <si>
    <t>апельсины</t>
  </si>
  <si>
    <t>Каша ячневая молочная с маслом сливочным</t>
  </si>
  <si>
    <t>Омлет с сыром</t>
  </si>
  <si>
    <t>бутерброд с маслом слив.</t>
  </si>
  <si>
    <t>Жаркое из отварной птицы по-домашнему</t>
  </si>
  <si>
    <t>бутерброд с маслом слив., сыр порционно</t>
  </si>
  <si>
    <t>сыр порционно</t>
  </si>
  <si>
    <t>клёцки</t>
  </si>
  <si>
    <t>бутерброд с сыром, с маслом сливочным</t>
  </si>
  <si>
    <t>Салат из квашеной капусты</t>
  </si>
  <si>
    <t>Салат из кукурузы к/с</t>
  </si>
  <si>
    <t>Салат из моркови припущенной с яблоками</t>
  </si>
  <si>
    <t>Суп картофельный с вермишелью,  с мясными фрикадельками</t>
  </si>
  <si>
    <t>Капуста тушеная</t>
  </si>
  <si>
    <t>Фрикадельки куриные в молочном соусе</t>
  </si>
  <si>
    <t>Макароны отварные с маслом сливочным</t>
  </si>
  <si>
    <t>макаронные изделия</t>
  </si>
  <si>
    <t>Запеканка творожная с ягодным соусом</t>
  </si>
  <si>
    <t>соус ягодный</t>
  </si>
  <si>
    <t>крахмал</t>
  </si>
  <si>
    <t xml:space="preserve">Суп картофельный с пшенной крупой на мясном бульоне </t>
  </si>
  <si>
    <t>Плов из отварной говядины</t>
  </si>
  <si>
    <t>говядина (лопатка)</t>
  </si>
  <si>
    <t>крупа рисовая</t>
  </si>
  <si>
    <t>Напиток из вишни</t>
  </si>
  <si>
    <t>вишня с/м</t>
  </si>
  <si>
    <t>Напиток из сухофруктов</t>
  </si>
  <si>
    <t>Кефир</t>
  </si>
  <si>
    <t>Суп молочный с вермишелью</t>
  </si>
  <si>
    <t>Икра кабачковая</t>
  </si>
  <si>
    <t>Суп из овощей на мясном бульоне со сметаной</t>
  </si>
  <si>
    <t>Гуляш из отварной говядины</t>
  </si>
  <si>
    <t xml:space="preserve">Запеканка картофельная с мясом птицы </t>
  </si>
  <si>
    <t>Рассольник Домашний на курином бульоне с куриными фрикадельками, со сметаной</t>
  </si>
  <si>
    <t>Вареники ленивые со сметанным соусом</t>
  </si>
  <si>
    <t>Каша рисовая молочная с маслом слив.</t>
  </si>
  <si>
    <t>Суп картофельный с клёцками, с мясными фрикадельками</t>
  </si>
  <si>
    <t>говядина б/к (котлетное мясо)</t>
  </si>
  <si>
    <t>Ватрушка с творогом (ОБЕД)</t>
  </si>
  <si>
    <t>Щи со свежей капустой, картофелем на курином бульоне, с куриными фрикадельками и со сметаной</t>
  </si>
  <si>
    <t>Напиток из цитрусов</t>
  </si>
  <si>
    <t>или мандарины</t>
  </si>
  <si>
    <t>Огурцы соленые порционно</t>
  </si>
  <si>
    <t>Суп картофельный с фасолью на курином бульоне, с мясом птицы</t>
  </si>
  <si>
    <t>фасоль</t>
  </si>
  <si>
    <t>Запеканка картофельная с рыбой</t>
  </si>
  <si>
    <t>Печенье</t>
  </si>
  <si>
    <t>Королевская ватрушка</t>
  </si>
  <si>
    <t>Посыпка низ</t>
  </si>
  <si>
    <t>Творожная начинка</t>
  </si>
  <si>
    <t>Суп лапша домашняя на курином бульоне, с мясом птицы</t>
  </si>
  <si>
    <t>цыплята бройлеры</t>
  </si>
  <si>
    <t>Слойка сладкая</t>
  </si>
  <si>
    <t>Котлеты рубленые из говядины</t>
  </si>
  <si>
    <t>Салат из свеклы отварной с яблоками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</si>
</sst>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19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9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.5"/>
      <color theme="1"/>
      <name val="Calibri"/>
      <family val="2"/>
      <charset val="204"/>
      <scheme val="minor"/>
    </font>
    <font>
      <sz val="10.5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0"/>
      <color indexed="8"/>
      <name val="Times New Roman"/>
      <family val="1"/>
      <charset val="204"/>
    </font>
    <font>
      <b/>
      <sz val="8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AFED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8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98">
    <xf numFmtId="0" fontId="0" fillId="0" borderId="0" xfId="0"/>
    <xf numFmtId="0" fontId="0" fillId="0" borderId="0" xfId="0" applyBorder="1"/>
    <xf numFmtId="0" fontId="0" fillId="0" borderId="16" xfId="0" applyBorder="1"/>
    <xf numFmtId="0" fontId="0" fillId="0" borderId="19" xfId="0" applyBorder="1"/>
    <xf numFmtId="0" fontId="0" fillId="0" borderId="19" xfId="0" applyFill="1" applyBorder="1"/>
    <xf numFmtId="0" fontId="0" fillId="0" borderId="19" xfId="0" applyFont="1" applyBorder="1"/>
    <xf numFmtId="0" fontId="0" fillId="0" borderId="24" xfId="0" applyBorder="1"/>
    <xf numFmtId="0" fontId="0" fillId="0" borderId="37" xfId="0" applyBorder="1"/>
    <xf numFmtId="0" fontId="0" fillId="0" borderId="23" xfId="0" applyBorder="1"/>
    <xf numFmtId="0" fontId="0" fillId="0" borderId="38" xfId="0" applyBorder="1"/>
    <xf numFmtId="0" fontId="0" fillId="0" borderId="39" xfId="0" applyBorder="1"/>
    <xf numFmtId="0" fontId="0" fillId="0" borderId="40" xfId="0" applyBorder="1"/>
    <xf numFmtId="0" fontId="0" fillId="0" borderId="41" xfId="0" applyBorder="1"/>
    <xf numFmtId="0" fontId="0" fillId="0" borderId="20" xfId="0" applyBorder="1"/>
    <xf numFmtId="0" fontId="0" fillId="0" borderId="45" xfId="0" applyBorder="1"/>
    <xf numFmtId="0" fontId="1" fillId="0" borderId="1" xfId="0" applyFont="1" applyBorder="1" applyAlignment="1">
      <alignment horizontal="center" vertical="center"/>
    </xf>
    <xf numFmtId="0" fontId="0" fillId="0" borderId="47" xfId="0" applyBorder="1"/>
    <xf numFmtId="0" fontId="1" fillId="0" borderId="1" xfId="0" applyFont="1" applyBorder="1" applyAlignment="1">
      <alignment horizontal="center"/>
    </xf>
    <xf numFmtId="0" fontId="0" fillId="0" borderId="23" xfId="0" applyFont="1" applyBorder="1"/>
    <xf numFmtId="0" fontId="0" fillId="0" borderId="40" xfId="0" applyFont="1" applyBorder="1"/>
    <xf numFmtId="0" fontId="0" fillId="0" borderId="44" xfId="0" applyBorder="1"/>
    <xf numFmtId="0" fontId="0" fillId="0" borderId="55" xfId="0" applyBorder="1"/>
    <xf numFmtId="164" fontId="5" fillId="0" borderId="28" xfId="0" applyNumberFormat="1" applyFont="1" applyFill="1" applyBorder="1" applyAlignment="1">
      <alignment horizontal="left" wrapText="1"/>
    </xf>
    <xf numFmtId="0" fontId="5" fillId="0" borderId="28" xfId="0" applyFont="1" applyFill="1" applyBorder="1" applyAlignment="1">
      <alignment horizontal="left" wrapText="1"/>
    </xf>
    <xf numFmtId="165" fontId="5" fillId="0" borderId="28" xfId="0" applyNumberFormat="1" applyFont="1" applyFill="1" applyBorder="1" applyAlignment="1">
      <alignment horizontal="left" wrapText="1"/>
    </xf>
    <xf numFmtId="0" fontId="5" fillId="0" borderId="28" xfId="0" applyFont="1" applyFill="1" applyBorder="1" applyAlignment="1">
      <alignment horizontal="left"/>
    </xf>
    <xf numFmtId="0" fontId="5" fillId="2" borderId="28" xfId="0" applyFont="1" applyFill="1" applyBorder="1" applyAlignment="1">
      <alignment horizontal="left" wrapText="1"/>
    </xf>
    <xf numFmtId="1" fontId="5" fillId="2" borderId="28" xfId="0" applyNumberFormat="1" applyFont="1" applyFill="1" applyBorder="1" applyAlignment="1">
      <alignment horizontal="left" wrapText="1"/>
    </xf>
    <xf numFmtId="165" fontId="5" fillId="2" borderId="28" xfId="0" applyNumberFormat="1" applyFont="1" applyFill="1" applyBorder="1" applyAlignment="1">
      <alignment horizontal="left" wrapText="1"/>
    </xf>
    <xf numFmtId="0" fontId="5" fillId="2" borderId="28" xfId="0" applyNumberFormat="1" applyFont="1" applyFill="1" applyBorder="1" applyAlignment="1">
      <alignment horizontal="left" wrapText="1"/>
    </xf>
    <xf numFmtId="0" fontId="0" fillId="0" borderId="0" xfId="0" applyFont="1"/>
    <xf numFmtId="0" fontId="5" fillId="2" borderId="28" xfId="0" applyFont="1" applyFill="1" applyBorder="1" applyAlignment="1">
      <alignment horizontal="left"/>
    </xf>
    <xf numFmtId="0" fontId="0" fillId="0" borderId="20" xfId="0" applyFont="1" applyBorder="1" applyAlignment="1">
      <alignment horizontal="right"/>
    </xf>
    <xf numFmtId="2" fontId="0" fillId="0" borderId="27" xfId="0" applyNumberFormat="1" applyBorder="1"/>
    <xf numFmtId="1" fontId="0" fillId="0" borderId="19" xfId="0" applyNumberFormat="1" applyBorder="1"/>
    <xf numFmtId="2" fontId="0" fillId="0" borderId="19" xfId="0" applyNumberFormat="1" applyBorder="1"/>
    <xf numFmtId="165" fontId="0" fillId="2" borderId="19" xfId="0" applyNumberFormat="1" applyFill="1" applyBorder="1"/>
    <xf numFmtId="0" fontId="0" fillId="0" borderId="21" xfId="0" applyBorder="1"/>
    <xf numFmtId="0" fontId="0" fillId="0" borderId="59" xfId="0" applyBorder="1"/>
    <xf numFmtId="0" fontId="0" fillId="0" borderId="60" xfId="0" applyBorder="1"/>
    <xf numFmtId="0" fontId="0" fillId="0" borderId="1" xfId="0" applyBorder="1"/>
    <xf numFmtId="0" fontId="0" fillId="0" borderId="48" xfId="0" applyBorder="1"/>
    <xf numFmtId="0" fontId="0" fillId="0" borderId="21" xfId="0" applyFill="1" applyBorder="1"/>
    <xf numFmtId="0" fontId="0" fillId="0" borderId="62" xfId="0" applyBorder="1"/>
    <xf numFmtId="0" fontId="0" fillId="0" borderId="24" xfId="0" applyFont="1" applyBorder="1"/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0" fillId="0" borderId="19" xfId="0" applyBorder="1" applyProtection="1">
      <protection locked="0"/>
    </xf>
    <xf numFmtId="0" fontId="0" fillId="0" borderId="19" xfId="0" applyBorder="1" applyAlignment="1" applyProtection="1">
      <alignment wrapText="1"/>
      <protection locked="0"/>
    </xf>
    <xf numFmtId="0" fontId="0" fillId="0" borderId="33" xfId="0" applyFont="1" applyBorder="1" applyAlignment="1">
      <alignment horizontal="right"/>
    </xf>
    <xf numFmtId="0" fontId="0" fillId="0" borderId="0" xfId="0" applyProtection="1">
      <protection locked="0"/>
    </xf>
    <xf numFmtId="0" fontId="0" fillId="0" borderId="22" xfId="0" applyBorder="1"/>
    <xf numFmtId="0" fontId="0" fillId="0" borderId="21" xfId="0" applyBorder="1" applyAlignment="1"/>
    <xf numFmtId="0" fontId="1" fillId="0" borderId="34" xfId="0" applyFont="1" applyBorder="1" applyAlignment="1">
      <alignment horizontal="center" vertical="center" wrapText="1"/>
    </xf>
    <xf numFmtId="0" fontId="2" fillId="0" borderId="32" xfId="0" applyFont="1" applyBorder="1" applyAlignment="1">
      <alignment horizontal="center" vertical="center" wrapText="1"/>
    </xf>
    <xf numFmtId="0" fontId="2" fillId="0" borderId="33" xfId="0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center"/>
    </xf>
    <xf numFmtId="165" fontId="0" fillId="0" borderId="19" xfId="0" applyNumberFormat="1" applyBorder="1"/>
    <xf numFmtId="0" fontId="8" fillId="0" borderId="19" xfId="0" applyFont="1" applyBorder="1"/>
    <xf numFmtId="165" fontId="8" fillId="0" borderId="19" xfId="0" applyNumberFormat="1" applyFont="1" applyBorder="1"/>
    <xf numFmtId="0" fontId="0" fillId="2" borderId="0" xfId="0" applyFill="1"/>
    <xf numFmtId="0" fontId="0" fillId="2" borderId="19" xfId="0" applyFill="1" applyBorder="1"/>
    <xf numFmtId="164" fontId="5" fillId="0" borderId="28" xfId="0" applyNumberFormat="1" applyFont="1" applyFill="1" applyBorder="1" applyAlignment="1">
      <alignment horizontal="left" vertical="center" wrapText="1"/>
    </xf>
    <xf numFmtId="2" fontId="6" fillId="0" borderId="19" xfId="0" applyNumberFormat="1" applyFont="1" applyBorder="1"/>
    <xf numFmtId="2" fontId="0" fillId="2" borderId="19" xfId="0" applyNumberFormat="1" applyFill="1" applyBorder="1"/>
    <xf numFmtId="164" fontId="0" fillId="0" borderId="19" xfId="0" applyNumberFormat="1" applyBorder="1"/>
    <xf numFmtId="0" fontId="0" fillId="4" borderId="20" xfId="0" applyFill="1" applyBorder="1"/>
    <xf numFmtId="0" fontId="0" fillId="4" borderId="20" xfId="0" applyFill="1" applyBorder="1" applyProtection="1">
      <protection locked="0"/>
    </xf>
    <xf numFmtId="0" fontId="0" fillId="4" borderId="19" xfId="0" applyFill="1" applyBorder="1"/>
    <xf numFmtId="0" fontId="0" fillId="4" borderId="19" xfId="0" applyFill="1" applyBorder="1" applyProtection="1">
      <protection locked="0"/>
    </xf>
    <xf numFmtId="0" fontId="4" fillId="0" borderId="33" xfId="0" applyFont="1" applyBorder="1" applyAlignment="1">
      <alignment horizontal="center" vertical="center" wrapText="1"/>
    </xf>
    <xf numFmtId="0" fontId="10" fillId="0" borderId="33" xfId="0" applyFont="1" applyBorder="1" applyAlignment="1">
      <alignment horizontal="center" vertical="center" wrapText="1"/>
    </xf>
    <xf numFmtId="0" fontId="0" fillId="4" borderId="21" xfId="0" applyFill="1" applyBorder="1"/>
    <xf numFmtId="2" fontId="0" fillId="0" borderId="19" xfId="0" applyNumberFormat="1" applyBorder="1" applyAlignment="1"/>
    <xf numFmtId="2" fontId="11" fillId="0" borderId="19" xfId="0" applyNumberFormat="1" applyFont="1" applyBorder="1" applyAlignment="1">
      <alignment vertical="center" wrapText="1"/>
    </xf>
    <xf numFmtId="0" fontId="1" fillId="0" borderId="19" xfId="0" applyFont="1" applyBorder="1" applyAlignment="1">
      <alignment vertical="center"/>
    </xf>
    <xf numFmtId="0" fontId="4" fillId="0" borderId="33" xfId="0" applyFont="1" applyBorder="1" applyAlignment="1">
      <alignment horizontal="center" vertical="center"/>
    </xf>
    <xf numFmtId="0" fontId="4" fillId="0" borderId="34" xfId="0" applyFont="1" applyBorder="1" applyAlignment="1">
      <alignment horizontal="center" vertical="center" wrapText="1"/>
    </xf>
    <xf numFmtId="2" fontId="12" fillId="0" borderId="27" xfId="0" applyNumberFormat="1" applyFont="1" applyBorder="1" applyAlignment="1">
      <alignment vertical="center" wrapText="1"/>
    </xf>
    <xf numFmtId="0" fontId="0" fillId="0" borderId="0" xfId="0" applyFill="1"/>
    <xf numFmtId="0" fontId="0" fillId="0" borderId="19" xfId="0" applyFont="1" applyBorder="1" applyAlignment="1">
      <alignment vertical="center"/>
    </xf>
    <xf numFmtId="0" fontId="2" fillId="0" borderId="33" xfId="0" applyFont="1" applyBorder="1" applyAlignment="1">
      <alignment vertical="center" wrapText="1"/>
    </xf>
    <xf numFmtId="0" fontId="1" fillId="0" borderId="33" xfId="0" applyFont="1" applyBorder="1" applyAlignment="1">
      <alignment vertical="center"/>
    </xf>
    <xf numFmtId="0" fontId="1" fillId="0" borderId="34" xfId="0" applyFont="1" applyBorder="1" applyAlignment="1">
      <alignment vertical="center" wrapText="1"/>
    </xf>
    <xf numFmtId="2" fontId="0" fillId="0" borderId="19" xfId="0" applyNumberFormat="1" applyFill="1" applyBorder="1"/>
    <xf numFmtId="165" fontId="0" fillId="0" borderId="19" xfId="0" applyNumberFormat="1" applyFill="1" applyBorder="1"/>
    <xf numFmtId="2" fontId="0" fillId="0" borderId="27" xfId="0" applyNumberFormat="1" applyFont="1" applyBorder="1" applyAlignment="1">
      <alignment vertical="center" wrapText="1"/>
    </xf>
    <xf numFmtId="164" fontId="0" fillId="0" borderId="19" xfId="0" applyNumberFormat="1" applyFill="1" applyBorder="1"/>
    <xf numFmtId="2" fontId="0" fillId="0" borderId="19" xfId="0" applyNumberFormat="1" applyBorder="1" applyProtection="1">
      <protection locked="0"/>
    </xf>
    <xf numFmtId="0" fontId="0" fillId="0" borderId="19" xfId="0" applyFont="1" applyBorder="1" applyAlignment="1">
      <alignment vertical="center" wrapText="1"/>
    </xf>
    <xf numFmtId="0" fontId="0" fillId="0" borderId="19" xfId="0" applyFont="1" applyBorder="1" applyAlignment="1">
      <alignment horizontal="right" vertical="center" wrapText="1"/>
    </xf>
    <xf numFmtId="0" fontId="0" fillId="2" borderId="22" xfId="0" applyFill="1" applyBorder="1" applyAlignment="1"/>
    <xf numFmtId="0" fontId="0" fillId="2" borderId="20" xfId="0" applyFill="1" applyBorder="1" applyProtection="1">
      <protection locked="0"/>
    </xf>
    <xf numFmtId="0" fontId="0" fillId="0" borderId="31" xfId="0" applyFont="1" applyBorder="1" applyAlignment="1">
      <alignment horizontal="right"/>
    </xf>
    <xf numFmtId="0" fontId="1" fillId="0" borderId="51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31" xfId="0" applyBorder="1"/>
    <xf numFmtId="2" fontId="0" fillId="0" borderId="19" xfId="0" applyNumberFormat="1" applyFont="1" applyBorder="1"/>
    <xf numFmtId="1" fontId="0" fillId="0" borderId="19" xfId="0" applyNumberFormat="1" applyFont="1" applyBorder="1"/>
    <xf numFmtId="164" fontId="0" fillId="2" borderId="19" xfId="0" applyNumberFormat="1" applyFont="1" applyFill="1" applyBorder="1"/>
    <xf numFmtId="164" fontId="0" fillId="0" borderId="19" xfId="0" applyNumberFormat="1" applyFont="1" applyBorder="1"/>
    <xf numFmtId="0" fontId="0" fillId="0" borderId="64" xfId="0" applyBorder="1"/>
    <xf numFmtId="0" fontId="0" fillId="0" borderId="67" xfId="0" applyBorder="1"/>
    <xf numFmtId="0" fontId="0" fillId="0" borderId="47" xfId="0" applyFont="1" applyBorder="1"/>
    <xf numFmtId="0" fontId="0" fillId="0" borderId="19" xfId="0" applyFont="1" applyBorder="1" applyAlignment="1">
      <alignment horizontal="right"/>
    </xf>
    <xf numFmtId="0" fontId="8" fillId="0" borderId="0" xfId="0" applyFont="1" applyBorder="1"/>
    <xf numFmtId="0" fontId="0" fillId="0" borderId="26" xfId="0" applyBorder="1"/>
    <xf numFmtId="0" fontId="0" fillId="0" borderId="29" xfId="0" applyBorder="1"/>
    <xf numFmtId="0" fontId="0" fillId="0" borderId="18" xfId="0" applyBorder="1"/>
    <xf numFmtId="0" fontId="0" fillId="0" borderId="25" xfId="0" applyBorder="1"/>
    <xf numFmtId="0" fontId="0" fillId="0" borderId="7" xfId="0" applyBorder="1"/>
    <xf numFmtId="2" fontId="0" fillId="0" borderId="19" xfId="0" applyNumberFormat="1" applyFont="1" applyBorder="1" applyAlignment="1">
      <alignment vertical="center" wrapText="1"/>
    </xf>
    <xf numFmtId="2" fontId="0" fillId="0" borderId="19" xfId="0" applyNumberFormat="1" applyFont="1" applyBorder="1" applyAlignment="1">
      <alignment vertical="center"/>
    </xf>
    <xf numFmtId="0" fontId="0" fillId="2" borderId="0" xfId="0" applyFill="1" applyBorder="1"/>
    <xf numFmtId="0" fontId="8" fillId="0" borderId="19" xfId="0" applyFont="1" applyFill="1" applyBorder="1"/>
    <xf numFmtId="0" fontId="0" fillId="0" borderId="69" xfId="0" applyBorder="1"/>
    <xf numFmtId="14" fontId="7" fillId="0" borderId="0" xfId="0" applyNumberFormat="1" applyFont="1"/>
    <xf numFmtId="1" fontId="0" fillId="0" borderId="27" xfId="0" applyNumberFormat="1" applyBorder="1"/>
    <xf numFmtId="2" fontId="0" fillId="0" borderId="71" xfId="0" applyNumberFormat="1" applyBorder="1"/>
    <xf numFmtId="0" fontId="8" fillId="0" borderId="24" xfId="0" applyFont="1" applyFill="1" applyBorder="1"/>
    <xf numFmtId="1" fontId="8" fillId="0" borderId="19" xfId="0" applyNumberFormat="1" applyFont="1" applyFill="1" applyBorder="1"/>
    <xf numFmtId="1" fontId="0" fillId="0" borderId="27" xfId="0" applyNumberFormat="1" applyFont="1" applyBorder="1" applyAlignment="1">
      <alignment vertical="center" wrapText="1"/>
    </xf>
    <xf numFmtId="1" fontId="12" fillId="0" borderId="27" xfId="0" applyNumberFormat="1" applyFont="1" applyBorder="1" applyAlignment="1">
      <alignment vertical="center" wrapText="1"/>
    </xf>
    <xf numFmtId="0" fontId="5" fillId="2" borderId="43" xfId="0" applyFont="1" applyFill="1" applyBorder="1" applyAlignment="1">
      <alignment horizontal="left" wrapText="1"/>
    </xf>
    <xf numFmtId="0" fontId="8" fillId="0" borderId="20" xfId="0" applyFont="1" applyFill="1" applyBorder="1"/>
    <xf numFmtId="164" fontId="0" fillId="2" borderId="19" xfId="0" applyNumberFormat="1" applyFill="1" applyBorder="1"/>
    <xf numFmtId="164" fontId="0" fillId="0" borderId="27" xfId="0" applyNumberFormat="1" applyBorder="1"/>
    <xf numFmtId="14" fontId="0" fillId="0" borderId="0" xfId="0" applyNumberFormat="1"/>
    <xf numFmtId="1" fontId="0" fillId="0" borderId="19" xfId="0" applyNumberFormat="1" applyFont="1" applyBorder="1" applyAlignment="1">
      <alignment vertical="center"/>
    </xf>
    <xf numFmtId="164" fontId="0" fillId="0" borderId="19" xfId="0" applyNumberFormat="1" applyFont="1" applyBorder="1" applyAlignment="1">
      <alignment vertical="center"/>
    </xf>
    <xf numFmtId="164" fontId="0" fillId="0" borderId="19" xfId="0" applyNumberFormat="1" applyBorder="1" applyProtection="1">
      <protection locked="0"/>
    </xf>
    <xf numFmtId="164" fontId="0" fillId="0" borderId="27" xfId="0" applyNumberFormat="1" applyFont="1" applyBorder="1" applyAlignment="1">
      <alignment vertical="center" wrapText="1"/>
    </xf>
    <xf numFmtId="164" fontId="12" fillId="0" borderId="27" xfId="0" applyNumberFormat="1" applyFont="1" applyBorder="1" applyAlignment="1">
      <alignment vertical="center" wrapText="1"/>
    </xf>
    <xf numFmtId="1" fontId="0" fillId="0" borderId="19" xfId="0" applyNumberFormat="1" applyBorder="1" applyProtection="1">
      <protection locked="0"/>
    </xf>
    <xf numFmtId="0" fontId="0" fillId="0" borderId="19" xfId="0" applyBorder="1" applyAlignment="1"/>
    <xf numFmtId="0" fontId="0" fillId="0" borderId="31" xfId="0" applyBorder="1"/>
    <xf numFmtId="0" fontId="0" fillId="0" borderId="19" xfId="0" applyFill="1" applyBorder="1" applyProtection="1">
      <protection locked="0"/>
    </xf>
    <xf numFmtId="0" fontId="0" fillId="0" borderId="20" xfId="0" applyBorder="1" applyAlignment="1"/>
    <xf numFmtId="1" fontId="12" fillId="0" borderId="71" xfId="0" applyNumberFormat="1" applyFont="1" applyBorder="1" applyAlignment="1">
      <alignment vertical="center" wrapText="1"/>
    </xf>
    <xf numFmtId="2" fontId="0" fillId="0" borderId="71" xfId="0" applyNumberFormat="1" applyFont="1" applyBorder="1" applyAlignment="1">
      <alignment vertical="center" wrapText="1"/>
    </xf>
    <xf numFmtId="0" fontId="0" fillId="0" borderId="17" xfId="0" applyBorder="1"/>
    <xf numFmtId="0" fontId="0" fillId="0" borderId="65" xfId="0" applyBorder="1"/>
    <xf numFmtId="0" fontId="0" fillId="4" borderId="23" xfId="0" applyFill="1" applyBorder="1"/>
    <xf numFmtId="2" fontId="0" fillId="4" borderId="19" xfId="0" applyNumberFormat="1" applyFill="1" applyBorder="1"/>
    <xf numFmtId="2" fontId="0" fillId="0" borderId="24" xfId="0" applyNumberFormat="1" applyBorder="1"/>
    <xf numFmtId="164" fontId="5" fillId="4" borderId="28" xfId="0" applyNumberFormat="1" applyFont="1" applyFill="1" applyBorder="1" applyAlignment="1">
      <alignment horizontal="left" vertical="center" wrapText="1"/>
    </xf>
    <xf numFmtId="0" fontId="8" fillId="4" borderId="19" xfId="0" applyFont="1" applyFill="1" applyBorder="1"/>
    <xf numFmtId="2" fontId="0" fillId="4" borderId="19" xfId="0" applyNumberFormat="1" applyFont="1" applyFill="1" applyBorder="1" applyAlignment="1">
      <alignment vertical="center" wrapText="1"/>
    </xf>
    <xf numFmtId="0" fontId="0" fillId="4" borderId="44" xfId="0" applyFill="1" applyBorder="1"/>
    <xf numFmtId="2" fontId="0" fillId="4" borderId="19" xfId="0" applyNumberFormat="1" applyFont="1" applyFill="1" applyBorder="1"/>
    <xf numFmtId="0" fontId="0" fillId="0" borderId="0" xfId="0" applyBorder="1"/>
    <xf numFmtId="0" fontId="0" fillId="0" borderId="24" xfId="0" applyBorder="1" applyAlignment="1"/>
    <xf numFmtId="0" fontId="0" fillId="0" borderId="62" xfId="0" applyBorder="1" applyAlignment="1">
      <alignment horizontal="right"/>
    </xf>
    <xf numFmtId="0" fontId="0" fillId="0" borderId="74" xfId="0" applyBorder="1" applyAlignment="1">
      <alignment horizontal="right"/>
    </xf>
    <xf numFmtId="2" fontId="0" fillId="0" borderId="0" xfId="0" applyNumberFormat="1" applyBorder="1"/>
    <xf numFmtId="0" fontId="5" fillId="2" borderId="0" xfId="0" applyFont="1" applyFill="1" applyBorder="1" applyAlignment="1">
      <alignment horizontal="left" wrapText="1"/>
    </xf>
    <xf numFmtId="0" fontId="8" fillId="0" borderId="0" xfId="0" applyFont="1" applyFill="1" applyBorder="1"/>
    <xf numFmtId="1" fontId="0" fillId="0" borderId="0" xfId="0" applyNumberFormat="1" applyBorder="1"/>
    <xf numFmtId="0" fontId="0" fillId="0" borderId="0" xfId="0" applyBorder="1"/>
    <xf numFmtId="0" fontId="0" fillId="0" borderId="63" xfId="0" applyBorder="1"/>
    <xf numFmtId="0" fontId="0" fillId="0" borderId="66" xfId="0" applyBorder="1"/>
    <xf numFmtId="0" fontId="0" fillId="0" borderId="0" xfId="0" applyBorder="1" applyAlignment="1">
      <alignment horizontal="right"/>
    </xf>
    <xf numFmtId="0" fontId="1" fillId="3" borderId="13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0" fillId="0" borderId="70" xfId="0" applyBorder="1"/>
    <xf numFmtId="0" fontId="0" fillId="0" borderId="69" xfId="0" applyFont="1" applyBorder="1"/>
    <xf numFmtId="0" fontId="0" fillId="2" borderId="23" xfId="0" applyFill="1" applyBorder="1"/>
    <xf numFmtId="0" fontId="0" fillId="0" borderId="10" xfId="0" applyBorder="1" applyAlignment="1">
      <alignment horizontal="right"/>
    </xf>
    <xf numFmtId="0" fontId="1" fillId="0" borderId="5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2" fontId="0" fillId="0" borderId="0" xfId="0" applyNumberFormat="1" applyFont="1" applyBorder="1" applyAlignment="1">
      <alignment vertical="center" wrapText="1"/>
    </xf>
    <xf numFmtId="0" fontId="0" fillId="0" borderId="36" xfId="0" applyBorder="1"/>
    <xf numFmtId="0" fontId="1" fillId="0" borderId="0" xfId="0" applyFont="1" applyBorder="1" applyAlignment="1">
      <alignment horizontal="center"/>
    </xf>
    <xf numFmtId="0" fontId="0" fillId="0" borderId="33" xfId="0" applyBorder="1"/>
    <xf numFmtId="0" fontId="0" fillId="0" borderId="0" xfId="0" applyBorder="1"/>
    <xf numFmtId="0" fontId="0" fillId="2" borderId="20" xfId="0" applyFill="1" applyBorder="1"/>
    <xf numFmtId="0" fontId="15" fillId="0" borderId="19" xfId="0" applyFont="1" applyBorder="1"/>
    <xf numFmtId="0" fontId="15" fillId="0" borderId="19" xfId="0" applyFont="1" applyFill="1" applyBorder="1"/>
    <xf numFmtId="0" fontId="15" fillId="0" borderId="19" xfId="0" applyFont="1" applyFill="1" applyBorder="1" applyProtection="1">
      <protection locked="0"/>
    </xf>
    <xf numFmtId="0" fontId="15" fillId="0" borderId="24" xfId="0" applyFont="1" applyBorder="1"/>
    <xf numFmtId="0" fontId="15" fillId="0" borderId="20" xfId="0" applyFont="1" applyBorder="1"/>
    <xf numFmtId="0" fontId="15" fillId="0" borderId="23" xfId="0" applyFont="1" applyBorder="1"/>
    <xf numFmtId="0" fontId="5" fillId="2" borderId="0" xfId="0" applyNumberFormat="1" applyFont="1" applyFill="1" applyBorder="1" applyAlignment="1">
      <alignment horizontal="left" wrapText="1"/>
    </xf>
    <xf numFmtId="0" fontId="0" fillId="4" borderId="26" xfId="0" applyFill="1" applyBorder="1"/>
    <xf numFmtId="2" fontId="0" fillId="0" borderId="0" xfId="0" applyNumberFormat="1"/>
    <xf numFmtId="0" fontId="0" fillId="0" borderId="31" xfId="0" applyFont="1" applyBorder="1"/>
    <xf numFmtId="0" fontId="1" fillId="0" borderId="10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0" fillId="0" borderId="34" xfId="0" applyBorder="1"/>
    <xf numFmtId="0" fontId="0" fillId="0" borderId="27" xfId="0" applyBorder="1"/>
    <xf numFmtId="0" fontId="0" fillId="0" borderId="19" xfId="0" applyBorder="1" applyAlignment="1">
      <alignment horizontal="right"/>
    </xf>
    <xf numFmtId="0" fontId="0" fillId="0" borderId="0" xfId="0" applyBorder="1"/>
    <xf numFmtId="0" fontId="8" fillId="0" borderId="7" xfId="0" applyFont="1" applyBorder="1"/>
    <xf numFmtId="0" fontId="5" fillId="2" borderId="21" xfId="0" applyFont="1" applyFill="1" applyBorder="1" applyAlignment="1">
      <alignment horizontal="left" wrapText="1"/>
    </xf>
    <xf numFmtId="0" fontId="15" fillId="2" borderId="20" xfId="0" applyFont="1" applyFill="1" applyBorder="1"/>
    <xf numFmtId="0" fontId="0" fillId="0" borderId="68" xfId="0" applyBorder="1"/>
    <xf numFmtId="0" fontId="0" fillId="5" borderId="23" xfId="0" applyFill="1" applyBorder="1"/>
    <xf numFmtId="165" fontId="5" fillId="0" borderId="21" xfId="0" applyNumberFormat="1" applyFont="1" applyFill="1" applyBorder="1" applyAlignment="1">
      <alignment horizontal="left" wrapText="1"/>
    </xf>
    <xf numFmtId="0" fontId="5" fillId="0" borderId="21" xfId="0" applyFont="1" applyFill="1" applyBorder="1" applyAlignment="1">
      <alignment horizontal="left" wrapText="1"/>
    </xf>
    <xf numFmtId="0" fontId="0" fillId="5" borderId="44" xfId="0" applyFill="1" applyBorder="1"/>
    <xf numFmtId="0" fontId="0" fillId="0" borderId="0" xfId="0" applyBorder="1" applyAlignment="1">
      <alignment horizontal="left"/>
    </xf>
    <xf numFmtId="0" fontId="0" fillId="0" borderId="0" xfId="0" applyBorder="1"/>
    <xf numFmtId="2" fontId="0" fillId="0" borderId="27" xfId="0" applyNumberFormat="1" applyFont="1" applyBorder="1"/>
    <xf numFmtId="0" fontId="5" fillId="2" borderId="48" xfId="0" applyFont="1" applyFill="1" applyBorder="1" applyAlignment="1">
      <alignment horizontal="left" wrapText="1"/>
    </xf>
    <xf numFmtId="0" fontId="0" fillId="0" borderId="0" xfId="0" applyFill="1" applyBorder="1"/>
    <xf numFmtId="0" fontId="5" fillId="2" borderId="19" xfId="0" applyFont="1" applyFill="1" applyBorder="1" applyAlignment="1">
      <alignment horizontal="left" wrapText="1"/>
    </xf>
    <xf numFmtId="0" fontId="0" fillId="0" borderId="0" xfId="0" applyBorder="1"/>
    <xf numFmtId="0" fontId="15" fillId="5" borderId="19" xfId="0" applyFont="1" applyFill="1" applyBorder="1"/>
    <xf numFmtId="0" fontId="0" fillId="0" borderId="33" xfId="0" applyBorder="1" applyAlignment="1"/>
    <xf numFmtId="0" fontId="0" fillId="0" borderId="74" xfId="0" applyBorder="1"/>
    <xf numFmtId="0" fontId="0" fillId="0" borderId="71" xfId="0" applyBorder="1"/>
    <xf numFmtId="0" fontId="0" fillId="0" borderId="7" xfId="0" applyFont="1" applyBorder="1"/>
    <xf numFmtId="0" fontId="0" fillId="0" borderId="50" xfId="0" applyBorder="1"/>
    <xf numFmtId="0" fontId="0" fillId="0" borderId="51" xfId="0" applyBorder="1"/>
    <xf numFmtId="0" fontId="0" fillId="5" borderId="33" xfId="0" applyFill="1" applyBorder="1"/>
    <xf numFmtId="0" fontId="0" fillId="5" borderId="31" xfId="0" applyFill="1" applyBorder="1"/>
    <xf numFmtId="0" fontId="0" fillId="5" borderId="38" xfId="0" applyFill="1" applyBorder="1"/>
    <xf numFmtId="0" fontId="0" fillId="0" borderId="58" xfId="0" applyBorder="1"/>
    <xf numFmtId="0" fontId="0" fillId="7" borderId="19" xfId="0" applyFont="1" applyFill="1" applyBorder="1" applyAlignment="1">
      <alignment horizontal="right"/>
    </xf>
    <xf numFmtId="0" fontId="0" fillId="0" borderId="38" xfId="0" applyFont="1" applyBorder="1"/>
    <xf numFmtId="0" fontId="0" fillId="0" borderId="41" xfId="0" applyFont="1" applyBorder="1"/>
    <xf numFmtId="0" fontId="0" fillId="2" borderId="19" xfId="0" applyFill="1" applyBorder="1" applyProtection="1">
      <protection locked="0"/>
    </xf>
    <xf numFmtId="0" fontId="0" fillId="2" borderId="33" xfId="0" applyFill="1" applyBorder="1"/>
    <xf numFmtId="0" fontId="0" fillId="2" borderId="37" xfId="0" applyFill="1" applyBorder="1"/>
    <xf numFmtId="0" fontId="0" fillId="0" borderId="49" xfId="0" applyBorder="1"/>
    <xf numFmtId="2" fontId="6" fillId="4" borderId="19" xfId="0" applyNumberFormat="1" applyFont="1" applyFill="1" applyBorder="1" applyAlignment="1">
      <alignment vertical="center" wrapText="1"/>
    </xf>
    <xf numFmtId="0" fontId="8" fillId="0" borderId="21" xfId="0" applyFont="1" applyBorder="1"/>
    <xf numFmtId="0" fontId="0" fillId="0" borderId="0" xfId="0" applyBorder="1"/>
    <xf numFmtId="0" fontId="0" fillId="0" borderId="48" xfId="0" applyFont="1" applyBorder="1" applyAlignment="1">
      <alignment horizontal="left"/>
    </xf>
    <xf numFmtId="0" fontId="0" fillId="0" borderId="73" xfId="0" applyFont="1" applyBorder="1"/>
    <xf numFmtId="0" fontId="0" fillId="0" borderId="16" xfId="0" applyFont="1" applyBorder="1"/>
    <xf numFmtId="0" fontId="0" fillId="0" borderId="75" xfId="0" applyBorder="1"/>
    <xf numFmtId="0" fontId="0" fillId="0" borderId="33" xfId="0" applyFont="1" applyBorder="1"/>
    <xf numFmtId="0" fontId="0" fillId="0" borderId="41" xfId="0" applyBorder="1" applyAlignment="1">
      <alignment horizontal="left"/>
    </xf>
    <xf numFmtId="0" fontId="0" fillId="0" borderId="0" xfId="0" applyBorder="1"/>
    <xf numFmtId="1" fontId="5" fillId="2" borderId="0" xfId="0" applyNumberFormat="1" applyFont="1" applyFill="1" applyBorder="1" applyAlignment="1">
      <alignment horizontal="left" wrapText="1"/>
    </xf>
    <xf numFmtId="1" fontId="8" fillId="0" borderId="0" xfId="0" applyNumberFormat="1" applyFont="1" applyFill="1" applyBorder="1"/>
    <xf numFmtId="0" fontId="0" fillId="5" borderId="19" xfId="0" applyFill="1" applyBorder="1"/>
    <xf numFmtId="0" fontId="0" fillId="0" borderId="5" xfId="0" applyBorder="1"/>
    <xf numFmtId="0" fontId="14" fillId="0" borderId="19" xfId="0" applyFont="1" applyBorder="1" applyAlignment="1">
      <alignment horizontal="left" vertical="center" wrapText="1"/>
    </xf>
    <xf numFmtId="0" fontId="0" fillId="5" borderId="45" xfId="0" applyFill="1" applyBorder="1"/>
    <xf numFmtId="0" fontId="0" fillId="5" borderId="15" xfId="0" applyFill="1" applyBorder="1"/>
    <xf numFmtId="0" fontId="0" fillId="0" borderId="19" xfId="0" applyFont="1" applyBorder="1" applyProtection="1">
      <protection locked="0"/>
    </xf>
    <xf numFmtId="0" fontId="0" fillId="0" borderId="50" xfId="0" applyFont="1" applyBorder="1" applyAlignment="1">
      <alignment horizontal="right"/>
    </xf>
    <xf numFmtId="0" fontId="0" fillId="2" borderId="44" xfId="0" applyFill="1" applyBorder="1"/>
    <xf numFmtId="0" fontId="5" fillId="2" borderId="21" xfId="0" applyNumberFormat="1" applyFont="1" applyFill="1" applyBorder="1" applyAlignment="1">
      <alignment horizontal="left" wrapText="1"/>
    </xf>
    <xf numFmtId="0" fontId="5" fillId="2" borderId="48" xfId="0" applyNumberFormat="1" applyFont="1" applyFill="1" applyBorder="1" applyAlignment="1">
      <alignment horizontal="left" wrapText="1"/>
    </xf>
    <xf numFmtId="0" fontId="5" fillId="2" borderId="22" xfId="0" applyNumberFormat="1" applyFont="1" applyFill="1" applyBorder="1" applyAlignment="1">
      <alignment horizontal="left" wrapText="1"/>
    </xf>
    <xf numFmtId="0" fontId="0" fillId="2" borderId="55" xfId="0" applyFill="1" applyBorder="1"/>
    <xf numFmtId="0" fontId="0" fillId="2" borderId="67" xfId="0" applyFill="1" applyBorder="1"/>
    <xf numFmtId="165" fontId="5" fillId="2" borderId="21" xfId="0" applyNumberFormat="1" applyFont="1" applyFill="1" applyBorder="1" applyAlignment="1">
      <alignment horizontal="left" wrapText="1"/>
    </xf>
    <xf numFmtId="0" fontId="0" fillId="0" borderId="14" xfId="0" applyBorder="1"/>
    <xf numFmtId="2" fontId="0" fillId="0" borderId="59" xfId="0" applyNumberFormat="1" applyBorder="1"/>
    <xf numFmtId="0" fontId="0" fillId="0" borderId="72" xfId="0" applyBorder="1"/>
    <xf numFmtId="0" fontId="0" fillId="0" borderId="56" xfId="0" applyBorder="1"/>
    <xf numFmtId="0" fontId="0" fillId="2" borderId="47" xfId="0" applyFill="1" applyBorder="1"/>
    <xf numFmtId="0" fontId="0" fillId="4" borderId="18" xfId="0" applyFill="1" applyBorder="1"/>
    <xf numFmtId="0" fontId="0" fillId="0" borderId="24" xfId="0" applyFont="1" applyBorder="1" applyAlignment="1">
      <alignment horizontal="right"/>
    </xf>
    <xf numFmtId="0" fontId="0" fillId="0" borderId="30" xfId="0" applyBorder="1"/>
    <xf numFmtId="0" fontId="0" fillId="0" borderId="42" xfId="0" applyBorder="1"/>
    <xf numFmtId="0" fontId="15" fillId="0" borderId="33" xfId="0" applyFont="1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30" xfId="0" applyBorder="1"/>
    <xf numFmtId="0" fontId="0" fillId="0" borderId="76" xfId="0" applyFont="1" applyBorder="1"/>
    <xf numFmtId="0" fontId="1" fillId="3" borderId="2" xfId="0" applyFont="1" applyFill="1" applyBorder="1" applyAlignment="1">
      <alignment vertical="center"/>
    </xf>
    <xf numFmtId="0" fontId="1" fillId="3" borderId="10" xfId="0" applyFont="1" applyFill="1" applyBorder="1" applyAlignment="1">
      <alignment vertical="center"/>
    </xf>
    <xf numFmtId="0" fontId="2" fillId="0" borderId="42" xfId="0" applyFont="1" applyBorder="1" applyAlignment="1">
      <alignment horizontal="center" vertical="center" wrapText="1"/>
    </xf>
    <xf numFmtId="164" fontId="5" fillId="0" borderId="21" xfId="0" applyNumberFormat="1" applyFont="1" applyFill="1" applyBorder="1" applyAlignment="1">
      <alignment horizontal="left" vertical="center" wrapText="1"/>
    </xf>
    <xf numFmtId="0" fontId="8" fillId="0" borderId="34" xfId="0" applyFont="1" applyBorder="1"/>
    <xf numFmtId="0" fontId="8" fillId="0" borderId="36" xfId="0" applyFont="1" applyBorder="1"/>
    <xf numFmtId="0" fontId="0" fillId="0" borderId="55" xfId="0" applyFont="1" applyBorder="1" applyAlignment="1">
      <alignment horizontal="left"/>
    </xf>
    <xf numFmtId="0" fontId="0" fillId="0" borderId="67" xfId="0" applyFont="1" applyBorder="1" applyAlignment="1">
      <alignment horizontal="left"/>
    </xf>
    <xf numFmtId="0" fontId="0" fillId="0" borderId="67" xfId="0" applyFont="1" applyBorder="1" applyAlignment="1">
      <alignment horizontal="right"/>
    </xf>
    <xf numFmtId="0" fontId="0" fillId="7" borderId="31" xfId="0" applyFont="1" applyFill="1" applyBorder="1" applyAlignment="1">
      <alignment horizontal="right"/>
    </xf>
    <xf numFmtId="0" fontId="0" fillId="0" borderId="21" xfId="0" applyBorder="1" applyAlignment="1">
      <alignment horizontal="left"/>
    </xf>
    <xf numFmtId="0" fontId="0" fillId="0" borderId="15" xfId="0" applyBorder="1" applyAlignment="1">
      <alignment horizontal="center"/>
    </xf>
    <xf numFmtId="0" fontId="0" fillId="0" borderId="42" xfId="0" applyBorder="1" applyAlignment="1"/>
    <xf numFmtId="0" fontId="0" fillId="0" borderId="30" xfId="0" applyFont="1" applyBorder="1" applyAlignment="1">
      <alignment horizontal="left"/>
    </xf>
    <xf numFmtId="0" fontId="0" fillId="0" borderId="15" xfId="0" applyBorder="1"/>
    <xf numFmtId="0" fontId="0" fillId="0" borderId="76" xfId="0" applyBorder="1"/>
    <xf numFmtId="0" fontId="0" fillId="0" borderId="1" xfId="0" applyBorder="1" applyAlignment="1">
      <alignment horizontal="center"/>
    </xf>
    <xf numFmtId="0" fontId="0" fillId="2" borderId="76" xfId="0" applyFill="1" applyBorder="1"/>
    <xf numFmtId="0" fontId="0" fillId="2" borderId="69" xfId="0" applyFill="1" applyBorder="1"/>
    <xf numFmtId="0" fontId="0" fillId="2" borderId="31" xfId="0" applyFill="1" applyBorder="1"/>
    <xf numFmtId="0" fontId="0" fillId="2" borderId="38" xfId="0" applyFill="1" applyBorder="1"/>
    <xf numFmtId="0" fontId="0" fillId="2" borderId="70" xfId="0" applyFill="1" applyBorder="1"/>
    <xf numFmtId="0" fontId="0" fillId="0" borderId="49" xfId="0" applyFont="1" applyBorder="1" applyAlignment="1"/>
    <xf numFmtId="0" fontId="0" fillId="0" borderId="50" xfId="0" applyFont="1" applyBorder="1" applyAlignment="1"/>
    <xf numFmtId="0" fontId="0" fillId="0" borderId="50" xfId="0" applyBorder="1" applyAlignment="1"/>
    <xf numFmtId="0" fontId="0" fillId="6" borderId="76" xfId="0" applyFont="1" applyFill="1" applyBorder="1"/>
    <xf numFmtId="0" fontId="0" fillId="0" borderId="23" xfId="0" applyBorder="1" applyAlignment="1">
      <alignment horizontal="right"/>
    </xf>
    <xf numFmtId="0" fontId="0" fillId="0" borderId="33" xfId="0" applyBorder="1" applyAlignment="1">
      <alignment horizontal="right"/>
    </xf>
    <xf numFmtId="0" fontId="0" fillId="0" borderId="37" xfId="0" applyBorder="1" applyAlignment="1">
      <alignment horizontal="right"/>
    </xf>
    <xf numFmtId="0" fontId="0" fillId="0" borderId="76" xfId="0" applyFont="1" applyBorder="1" applyAlignment="1">
      <alignment horizontal="right"/>
    </xf>
    <xf numFmtId="0" fontId="0" fillId="0" borderId="69" xfId="0" applyFont="1" applyBorder="1" applyAlignment="1">
      <alignment horizontal="right"/>
    </xf>
    <xf numFmtId="0" fontId="0" fillId="0" borderId="31" xfId="0" applyBorder="1" applyAlignment="1">
      <alignment horizontal="right"/>
    </xf>
    <xf numFmtId="0" fontId="0" fillId="0" borderId="38" xfId="0" applyBorder="1" applyAlignment="1">
      <alignment horizontal="right"/>
    </xf>
    <xf numFmtId="0" fontId="0" fillId="0" borderId="70" xfId="0" applyFont="1" applyBorder="1" applyAlignment="1">
      <alignment horizontal="right"/>
    </xf>
    <xf numFmtId="0" fontId="15" fillId="2" borderId="33" xfId="0" applyFont="1" applyFill="1" applyBorder="1"/>
    <xf numFmtId="0" fontId="0" fillId="0" borderId="4" xfId="0" applyBorder="1"/>
    <xf numFmtId="0" fontId="0" fillId="0" borderId="70" xfId="0" applyFont="1" applyBorder="1"/>
    <xf numFmtId="0" fontId="2" fillId="0" borderId="72" xfId="0" applyFont="1" applyBorder="1" applyAlignment="1">
      <alignment horizontal="center"/>
    </xf>
    <xf numFmtId="0" fontId="0" fillId="0" borderId="12" xfId="0" applyBorder="1"/>
    <xf numFmtId="0" fontId="0" fillId="0" borderId="6" xfId="0" applyBorder="1"/>
    <xf numFmtId="0" fontId="0" fillId="0" borderId="33" xfId="0" applyBorder="1" applyAlignment="1">
      <alignment horizontal="left"/>
    </xf>
    <xf numFmtId="0" fontId="0" fillId="0" borderId="1" xfId="0" applyBorder="1" applyAlignment="1">
      <alignment horizontal="right"/>
    </xf>
    <xf numFmtId="0" fontId="0" fillId="2" borderId="24" xfId="0" applyFill="1" applyBorder="1"/>
    <xf numFmtId="0" fontId="5" fillId="2" borderId="21" xfId="0" applyFont="1" applyFill="1" applyBorder="1" applyAlignment="1">
      <alignment horizontal="left"/>
    </xf>
    <xf numFmtId="0" fontId="0" fillId="2" borderId="19" xfId="0" applyFill="1" applyBorder="1" applyAlignment="1">
      <alignment horizontal="right"/>
    </xf>
    <xf numFmtId="0" fontId="0" fillId="2" borderId="23" xfId="0" applyFill="1" applyBorder="1" applyAlignment="1">
      <alignment horizontal="right"/>
    </xf>
    <xf numFmtId="0" fontId="0" fillId="2" borderId="69" xfId="0" applyFill="1" applyBorder="1" applyAlignment="1">
      <alignment horizontal="right"/>
    </xf>
    <xf numFmtId="0" fontId="0" fillId="7" borderId="23" xfId="0" applyFont="1" applyFill="1" applyBorder="1" applyAlignment="1">
      <alignment horizontal="right"/>
    </xf>
    <xf numFmtId="0" fontId="0" fillId="7" borderId="38" xfId="0" applyFont="1" applyFill="1" applyBorder="1" applyAlignment="1">
      <alignment horizontal="right"/>
    </xf>
    <xf numFmtId="0" fontId="0" fillId="7" borderId="69" xfId="0" applyFont="1" applyFill="1" applyBorder="1" applyAlignment="1">
      <alignment horizontal="right"/>
    </xf>
    <xf numFmtId="0" fontId="0" fillId="7" borderId="70" xfId="0" applyFont="1" applyFill="1" applyBorder="1" applyAlignment="1">
      <alignment horizontal="right"/>
    </xf>
    <xf numFmtId="0" fontId="0" fillId="7" borderId="33" xfId="0" applyFont="1" applyFill="1" applyBorder="1" applyAlignment="1">
      <alignment horizontal="right"/>
    </xf>
    <xf numFmtId="0" fontId="0" fillId="7" borderId="37" xfId="0" applyFont="1" applyFill="1" applyBorder="1" applyAlignment="1">
      <alignment horizontal="right"/>
    </xf>
    <xf numFmtId="0" fontId="0" fillId="7" borderId="76" xfId="0" applyFont="1" applyFill="1" applyBorder="1" applyAlignment="1">
      <alignment horizontal="right"/>
    </xf>
    <xf numFmtId="0" fontId="0" fillId="0" borderId="45" xfId="0" applyBorder="1" applyAlignment="1">
      <alignment horizontal="left"/>
    </xf>
    <xf numFmtId="0" fontId="15" fillId="0" borderId="31" xfId="0" applyFont="1" applyBorder="1"/>
    <xf numFmtId="0" fontId="15" fillId="0" borderId="31" xfId="0" applyFont="1" applyBorder="1" applyAlignment="1">
      <alignment horizontal="left" vertical="center" wrapText="1"/>
    </xf>
    <xf numFmtId="0" fontId="6" fillId="0" borderId="33" xfId="0" applyFont="1" applyBorder="1" applyAlignment="1">
      <alignment horizontal="left"/>
    </xf>
    <xf numFmtId="0" fontId="6" fillId="0" borderId="19" xfId="0" applyFont="1" applyBorder="1" applyAlignment="1">
      <alignment horizontal="left"/>
    </xf>
    <xf numFmtId="0" fontId="0" fillId="0" borderId="37" xfId="0" applyFont="1" applyBorder="1" applyAlignment="1">
      <alignment horizontal="right"/>
    </xf>
    <xf numFmtId="0" fontId="0" fillId="0" borderId="23" xfId="0" applyFont="1" applyBorder="1" applyAlignment="1">
      <alignment horizontal="right"/>
    </xf>
    <xf numFmtId="0" fontId="15" fillId="0" borderId="38" xfId="0" applyFont="1" applyBorder="1"/>
    <xf numFmtId="0" fontId="5" fillId="2" borderId="22" xfId="0" applyFont="1" applyFill="1" applyBorder="1" applyAlignment="1">
      <alignment horizontal="left" wrapText="1"/>
    </xf>
    <xf numFmtId="0" fontId="0" fillId="5" borderId="21" xfId="0" applyFill="1" applyBorder="1"/>
    <xf numFmtId="164" fontId="5" fillId="0" borderId="21" xfId="0" applyNumberFormat="1" applyFont="1" applyFill="1" applyBorder="1" applyAlignment="1">
      <alignment horizontal="left" wrapText="1"/>
    </xf>
    <xf numFmtId="0" fontId="15" fillId="2" borderId="33" xfId="0" applyFont="1" applyFill="1" applyBorder="1" applyAlignment="1">
      <alignment vertical="center" wrapText="1"/>
    </xf>
    <xf numFmtId="0" fontId="15" fillId="2" borderId="37" xfId="0" applyFont="1" applyFill="1" applyBorder="1"/>
    <xf numFmtId="0" fontId="15" fillId="2" borderId="20" xfId="0" applyFont="1" applyFill="1" applyBorder="1" applyAlignment="1">
      <alignment vertical="center" wrapText="1"/>
    </xf>
    <xf numFmtId="0" fontId="15" fillId="2" borderId="44" xfId="0" applyFont="1" applyFill="1" applyBorder="1"/>
    <xf numFmtId="0" fontId="15" fillId="2" borderId="19" xfId="0" applyFont="1" applyFill="1" applyBorder="1" applyProtection="1">
      <protection locked="0"/>
    </xf>
    <xf numFmtId="0" fontId="15" fillId="2" borderId="19" xfId="0" applyFont="1" applyFill="1" applyBorder="1"/>
    <xf numFmtId="0" fontId="15" fillId="2" borderId="23" xfId="0" applyFont="1" applyFill="1" applyBorder="1"/>
    <xf numFmtId="0" fontId="0" fillId="2" borderId="73" xfId="0" applyFill="1" applyBorder="1"/>
    <xf numFmtId="0" fontId="0" fillId="0" borderId="37" xfId="0" applyFont="1" applyBorder="1"/>
    <xf numFmtId="0" fontId="0" fillId="4" borderId="33" xfId="0" applyFill="1" applyBorder="1"/>
    <xf numFmtId="0" fontId="0" fillId="4" borderId="33" xfId="0" applyFill="1" applyBorder="1" applyProtection="1">
      <protection locked="0"/>
    </xf>
    <xf numFmtId="0" fontId="0" fillId="4" borderId="37" xfId="0" applyFill="1" applyBorder="1"/>
    <xf numFmtId="0" fontId="15" fillId="0" borderId="33" xfId="0" applyFont="1" applyBorder="1"/>
    <xf numFmtId="0" fontId="0" fillId="0" borderId="11" xfId="0" applyBorder="1" applyAlignment="1">
      <alignment horizontal="center"/>
    </xf>
    <xf numFmtId="0" fontId="0" fillId="0" borderId="19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33" xfId="0" applyBorder="1" applyAlignment="1">
      <alignment horizontal="left"/>
    </xf>
    <xf numFmtId="0" fontId="0" fillId="5" borderId="20" xfId="0" applyFill="1" applyBorder="1"/>
    <xf numFmtId="0" fontId="0" fillId="0" borderId="0" xfId="0" applyBorder="1" applyAlignment="1">
      <alignment horizontal="left"/>
    </xf>
    <xf numFmtId="0" fontId="0" fillId="0" borderId="13" xfId="0" applyFont="1" applyBorder="1"/>
    <xf numFmtId="0" fontId="0" fillId="0" borderId="24" xfId="0" applyBorder="1" applyAlignment="1">
      <alignment horizontal="left"/>
    </xf>
    <xf numFmtId="0" fontId="0" fillId="0" borderId="14" xfId="0" applyBorder="1" applyAlignment="1">
      <alignment horizontal="center"/>
    </xf>
    <xf numFmtId="0" fontId="0" fillId="0" borderId="31" xfId="0" applyFont="1" applyBorder="1" applyAlignment="1">
      <alignment horizontal="left"/>
    </xf>
    <xf numFmtId="0" fontId="0" fillId="0" borderId="11" xfId="0" applyBorder="1"/>
    <xf numFmtId="0" fontId="0" fillId="0" borderId="19" xfId="0" applyFont="1" applyBorder="1" applyAlignment="1">
      <alignment horizontal="left"/>
    </xf>
    <xf numFmtId="0" fontId="0" fillId="0" borderId="38" xfId="0" applyFont="1" applyBorder="1" applyAlignment="1">
      <alignment horizontal="right"/>
    </xf>
    <xf numFmtId="0" fontId="0" fillId="2" borderId="33" xfId="0" applyFont="1" applyFill="1" applyBorder="1" applyAlignment="1">
      <alignment horizontal="right"/>
    </xf>
    <xf numFmtId="0" fontId="0" fillId="2" borderId="19" xfId="0" applyFont="1" applyFill="1" applyBorder="1" applyAlignment="1">
      <alignment horizontal="right"/>
    </xf>
    <xf numFmtId="0" fontId="5" fillId="0" borderId="48" xfId="0" applyFont="1" applyFill="1" applyBorder="1" applyAlignment="1">
      <alignment horizontal="left" wrapText="1"/>
    </xf>
    <xf numFmtId="0" fontId="0" fillId="0" borderId="15" xfId="0" applyFont="1" applyBorder="1" applyAlignment="1">
      <alignment horizontal="center"/>
    </xf>
    <xf numFmtId="0" fontId="0" fillId="6" borderId="37" xfId="0" applyFont="1" applyFill="1" applyBorder="1"/>
    <xf numFmtId="0" fontId="0" fillId="5" borderId="27" xfId="0" applyFont="1" applyFill="1" applyBorder="1"/>
    <xf numFmtId="0" fontId="0" fillId="7" borderId="24" xfId="0" applyFont="1" applyFill="1" applyBorder="1" applyAlignment="1">
      <alignment horizontal="right"/>
    </xf>
    <xf numFmtId="0" fontId="0" fillId="7" borderId="47" xfId="0" applyFont="1" applyFill="1" applyBorder="1" applyAlignment="1">
      <alignment horizontal="right"/>
    </xf>
    <xf numFmtId="0" fontId="0" fillId="7" borderId="73" xfId="0" applyFont="1" applyFill="1" applyBorder="1" applyAlignment="1">
      <alignment horizontal="right"/>
    </xf>
    <xf numFmtId="0" fontId="0" fillId="0" borderId="62" xfId="0" applyFont="1" applyBorder="1"/>
    <xf numFmtId="0" fontId="0" fillId="0" borderId="52" xfId="0" applyFont="1" applyBorder="1"/>
    <xf numFmtId="0" fontId="0" fillId="2" borderId="21" xfId="0" applyFill="1" applyBorder="1" applyAlignment="1">
      <alignment horizontal="left"/>
    </xf>
    <xf numFmtId="0" fontId="14" fillId="0" borderId="20" xfId="0" applyFont="1" applyBorder="1" applyAlignment="1">
      <alignment horizontal="left" vertical="center" wrapText="1"/>
    </xf>
    <xf numFmtId="0" fontId="0" fillId="0" borderId="6" xfId="0" applyFont="1" applyBorder="1"/>
    <xf numFmtId="0" fontId="14" fillId="0" borderId="24" xfId="0" applyFont="1" applyBorder="1" applyAlignment="1">
      <alignment horizontal="left" vertical="center" wrapText="1"/>
    </xf>
    <xf numFmtId="0" fontId="0" fillId="0" borderId="50" xfId="0" applyBorder="1" applyAlignment="1">
      <alignment horizontal="center"/>
    </xf>
    <xf numFmtId="0" fontId="0" fillId="2" borderId="21" xfId="0" applyFill="1" applyBorder="1" applyAlignment="1"/>
    <xf numFmtId="0" fontId="0" fillId="2" borderId="42" xfId="0" applyFont="1" applyFill="1" applyBorder="1" applyAlignment="1">
      <alignment horizontal="left"/>
    </xf>
    <xf numFmtId="0" fontId="0" fillId="2" borderId="37" xfId="0" applyFont="1" applyFill="1" applyBorder="1" applyAlignment="1">
      <alignment horizontal="right"/>
    </xf>
    <xf numFmtId="0" fontId="0" fillId="2" borderId="76" xfId="0" applyFont="1" applyFill="1" applyBorder="1" applyAlignment="1">
      <alignment horizontal="right"/>
    </xf>
    <xf numFmtId="0" fontId="0" fillId="2" borderId="21" xfId="0" applyFont="1" applyFill="1" applyBorder="1" applyAlignment="1">
      <alignment horizontal="left"/>
    </xf>
    <xf numFmtId="0" fontId="0" fillId="2" borderId="23" xfId="0" applyFont="1" applyFill="1" applyBorder="1" applyAlignment="1">
      <alignment horizontal="right"/>
    </xf>
    <xf numFmtId="0" fontId="0" fillId="2" borderId="69" xfId="0" applyFont="1" applyFill="1" applyBorder="1" applyAlignment="1">
      <alignment horizontal="right"/>
    </xf>
    <xf numFmtId="0" fontId="1" fillId="0" borderId="0" xfId="0" applyFont="1" applyAlignment="1">
      <alignment horizontal="center"/>
    </xf>
    <xf numFmtId="0" fontId="0" fillId="0" borderId="51" xfId="0" applyFont="1" applyBorder="1" applyAlignment="1">
      <alignment horizontal="right"/>
    </xf>
    <xf numFmtId="0" fontId="0" fillId="0" borderId="21" xfId="0" applyBorder="1" applyAlignment="1"/>
    <xf numFmtId="0" fontId="0" fillId="0" borderId="42" xfId="0" applyBorder="1" applyAlignment="1">
      <alignment horizontal="left"/>
    </xf>
    <xf numFmtId="0" fontId="0" fillId="0" borderId="3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5" borderId="19" xfId="0" applyFill="1" applyBorder="1" applyAlignment="1"/>
    <xf numFmtId="0" fontId="0" fillId="0" borderId="58" xfId="0" applyFont="1" applyBorder="1" applyAlignment="1"/>
    <xf numFmtId="0" fontId="0" fillId="0" borderId="59" xfId="0" applyFont="1" applyBorder="1" applyAlignment="1"/>
    <xf numFmtId="0" fontId="0" fillId="0" borderId="47" xfId="0" applyFont="1" applyBorder="1" applyAlignment="1">
      <alignment horizontal="right"/>
    </xf>
    <xf numFmtId="0" fontId="0" fillId="0" borderId="73" xfId="0" applyFont="1" applyBorder="1" applyAlignment="1">
      <alignment horizontal="right"/>
    </xf>
    <xf numFmtId="0" fontId="0" fillId="2" borderId="42" xfId="0" applyFill="1" applyBorder="1" applyAlignment="1"/>
    <xf numFmtId="0" fontId="0" fillId="2" borderId="33" xfId="0" applyFill="1" applyBorder="1" applyProtection="1">
      <protection locked="0"/>
    </xf>
    <xf numFmtId="0" fontId="0" fillId="0" borderId="56" xfId="0" applyFont="1" applyBorder="1" applyAlignment="1">
      <alignment horizontal="right"/>
    </xf>
    <xf numFmtId="0" fontId="0" fillId="0" borderId="1" xfId="0" applyFont="1" applyBorder="1" applyAlignment="1">
      <alignment horizontal="right"/>
    </xf>
    <xf numFmtId="0" fontId="0" fillId="0" borderId="12" xfId="0" applyFont="1" applyBorder="1" applyAlignment="1">
      <alignment horizontal="right"/>
    </xf>
    <xf numFmtId="0" fontId="0" fillId="6" borderId="33" xfId="0" applyFont="1" applyFill="1" applyBorder="1" applyAlignment="1"/>
    <xf numFmtId="0" fontId="0" fillId="6" borderId="33" xfId="0" applyFont="1" applyFill="1" applyBorder="1"/>
    <xf numFmtId="0" fontId="0" fillId="5" borderId="70" xfId="0" applyFill="1" applyBorder="1"/>
    <xf numFmtId="0" fontId="0" fillId="0" borderId="30" xfId="0" applyFont="1" applyBorder="1" applyAlignment="1"/>
    <xf numFmtId="1" fontId="5" fillId="2" borderId="21" xfId="0" applyNumberFormat="1" applyFont="1" applyFill="1" applyBorder="1" applyAlignment="1">
      <alignment horizontal="left" wrapText="1"/>
    </xf>
    <xf numFmtId="0" fontId="0" fillId="2" borderId="77" xfId="0" applyFill="1" applyBorder="1"/>
    <xf numFmtId="0" fontId="0" fillId="2" borderId="21" xfId="0" applyFill="1" applyBorder="1"/>
    <xf numFmtId="0" fontId="0" fillId="0" borderId="78" xfId="0" applyBorder="1"/>
    <xf numFmtId="0" fontId="0" fillId="0" borderId="49" xfId="0" applyFont="1" applyBorder="1" applyAlignment="1">
      <alignment horizontal="right"/>
    </xf>
    <xf numFmtId="0" fontId="0" fillId="0" borderId="31" xfId="0" applyFont="1" applyBorder="1" applyAlignment="1"/>
    <xf numFmtId="0" fontId="0" fillId="0" borderId="6" xfId="0" applyBorder="1"/>
    <xf numFmtId="0" fontId="0" fillId="5" borderId="76" xfId="0" applyFill="1" applyBorder="1"/>
    <xf numFmtId="0" fontId="0" fillId="5" borderId="69" xfId="0" applyFill="1" applyBorder="1"/>
    <xf numFmtId="0" fontId="0" fillId="5" borderId="30" xfId="0" applyFill="1" applyBorder="1"/>
    <xf numFmtId="0" fontId="0" fillId="0" borderId="42" xfId="0" applyFont="1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 wrapText="1"/>
    </xf>
    <xf numFmtId="0" fontId="0" fillId="0" borderId="76" xfId="0" applyBorder="1" applyAlignment="1">
      <alignment horizontal="right"/>
    </xf>
    <xf numFmtId="0" fontId="0" fillId="0" borderId="69" xfId="0" applyBorder="1" applyAlignment="1">
      <alignment horizontal="right"/>
    </xf>
    <xf numFmtId="0" fontId="0" fillId="0" borderId="70" xfId="0" applyBorder="1" applyAlignment="1">
      <alignment horizontal="right"/>
    </xf>
    <xf numFmtId="0" fontId="0" fillId="0" borderId="52" xfId="0" applyBorder="1"/>
    <xf numFmtId="0" fontId="0" fillId="2" borderId="21" xfId="0" applyFill="1" applyBorder="1" applyAlignment="1">
      <alignment vertical="center"/>
    </xf>
    <xf numFmtId="0" fontId="0" fillId="2" borderId="30" xfId="0" applyFill="1" applyBorder="1" applyAlignment="1">
      <alignment vertical="center"/>
    </xf>
    <xf numFmtId="0" fontId="0" fillId="2" borderId="42" xfId="0" applyFill="1" applyBorder="1" applyAlignment="1">
      <alignment vertical="center"/>
    </xf>
    <xf numFmtId="0" fontId="0" fillId="2" borderId="22" xfId="0" applyFill="1" applyBorder="1" applyAlignment="1">
      <alignment vertical="center"/>
    </xf>
    <xf numFmtId="0" fontId="0" fillId="2" borderId="79" xfId="0" applyFill="1" applyBorder="1" applyAlignment="1">
      <alignment vertical="center"/>
    </xf>
    <xf numFmtId="0" fontId="15" fillId="2" borderId="42" xfId="0" applyFont="1" applyFill="1" applyBorder="1" applyAlignment="1"/>
    <xf numFmtId="0" fontId="15" fillId="2" borderId="22" xfId="0" applyFont="1" applyFill="1" applyBorder="1" applyAlignment="1"/>
    <xf numFmtId="0" fontId="15" fillId="2" borderId="21" xfId="0" applyFont="1" applyFill="1" applyBorder="1" applyAlignment="1"/>
    <xf numFmtId="0" fontId="0" fillId="2" borderId="48" xfId="0" applyFill="1" applyBorder="1" applyAlignment="1"/>
    <xf numFmtId="0" fontId="0" fillId="2" borderId="30" xfId="0" applyFill="1" applyBorder="1" applyAlignment="1"/>
    <xf numFmtId="0" fontId="0" fillId="0" borderId="13" xfId="0" applyBorder="1" applyAlignment="1"/>
    <xf numFmtId="0" fontId="0" fillId="0" borderId="20" xfId="0" applyBorder="1" applyAlignment="1">
      <alignment horizontal="left"/>
    </xf>
    <xf numFmtId="0" fontId="0" fillId="0" borderId="8" xfId="0" applyBorder="1" applyAlignment="1"/>
    <xf numFmtId="0" fontId="0" fillId="0" borderId="42" xfId="0" applyBorder="1" applyAlignment="1">
      <alignment horizontal="left"/>
    </xf>
    <xf numFmtId="0" fontId="0" fillId="0" borderId="15" xfId="0" applyBorder="1"/>
    <xf numFmtId="0" fontId="0" fillId="0" borderId="42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42" xfId="0" applyBorder="1" applyAlignment="1"/>
    <xf numFmtId="0" fontId="0" fillId="0" borderId="42" xfId="0" applyFont="1" applyBorder="1" applyAlignment="1">
      <alignment horizontal="right"/>
    </xf>
    <xf numFmtId="0" fontId="0" fillId="0" borderId="44" xfId="0" applyFont="1" applyBorder="1" applyAlignment="1">
      <alignment horizontal="right"/>
    </xf>
    <xf numFmtId="0" fontId="0" fillId="0" borderId="77" xfId="0" applyFont="1" applyBorder="1" applyAlignment="1">
      <alignment horizontal="right"/>
    </xf>
    <xf numFmtId="0" fontId="0" fillId="0" borderId="79" xfId="0" applyBorder="1"/>
    <xf numFmtId="0" fontId="0" fillId="0" borderId="13" xfId="0" applyBorder="1" applyAlignment="1"/>
    <xf numFmtId="0" fontId="0" fillId="0" borderId="0" xfId="0" applyBorder="1"/>
    <xf numFmtId="0" fontId="0" fillId="0" borderId="24" xfId="0" applyBorder="1" applyAlignment="1">
      <alignment horizontal="right"/>
    </xf>
    <xf numFmtId="0" fontId="0" fillId="0" borderId="47" xfId="0" applyBorder="1" applyAlignment="1">
      <alignment horizontal="right"/>
    </xf>
    <xf numFmtId="0" fontId="0" fillId="0" borderId="30" xfId="0" applyFont="1" applyBorder="1" applyAlignment="1">
      <alignment horizontal="right"/>
    </xf>
    <xf numFmtId="0" fontId="0" fillId="2" borderId="42" xfId="0" applyFill="1" applyBorder="1"/>
    <xf numFmtId="0" fontId="0" fillId="2" borderId="30" xfId="0" applyFont="1" applyFill="1" applyBorder="1" applyAlignment="1"/>
    <xf numFmtId="0" fontId="15" fillId="2" borderId="31" xfId="0" applyFont="1" applyFill="1" applyBorder="1" applyAlignment="1"/>
    <xf numFmtId="0" fontId="0" fillId="2" borderId="31" xfId="0" applyFont="1" applyFill="1" applyBorder="1" applyAlignment="1"/>
    <xf numFmtId="0" fontId="15" fillId="0" borderId="19" xfId="0" applyFont="1" applyBorder="1" applyAlignment="1">
      <alignment vertical="center" wrapText="1"/>
    </xf>
    <xf numFmtId="0" fontId="0" fillId="0" borderId="58" xfId="0" applyFont="1" applyBorder="1" applyAlignment="1">
      <alignment horizontal="right"/>
    </xf>
    <xf numFmtId="0" fontId="0" fillId="0" borderId="59" xfId="0" applyFont="1" applyBorder="1" applyAlignment="1">
      <alignment horizontal="right"/>
    </xf>
    <xf numFmtId="0" fontId="0" fillId="0" borderId="60" xfId="0" applyFont="1" applyBorder="1" applyAlignment="1">
      <alignment horizontal="right"/>
    </xf>
    <xf numFmtId="0" fontId="0" fillId="0" borderId="6" xfId="0" applyFont="1" applyBorder="1" applyAlignment="1">
      <alignment horizontal="right"/>
    </xf>
    <xf numFmtId="0" fontId="0" fillId="0" borderId="21" xfId="0" applyFont="1" applyBorder="1" applyAlignment="1">
      <alignment horizontal="right"/>
    </xf>
    <xf numFmtId="0" fontId="0" fillId="0" borderId="79" xfId="0" applyFont="1" applyBorder="1" applyAlignment="1">
      <alignment horizontal="left"/>
    </xf>
    <xf numFmtId="0" fontId="0" fillId="0" borderId="20" xfId="0" applyFont="1" applyBorder="1"/>
    <xf numFmtId="0" fontId="0" fillId="0" borderId="44" xfId="0" applyFont="1" applyBorder="1"/>
    <xf numFmtId="0" fontId="0" fillId="0" borderId="45" xfId="0" applyFont="1" applyBorder="1"/>
    <xf numFmtId="0" fontId="0" fillId="0" borderId="31" xfId="0" applyBorder="1" applyAlignment="1"/>
    <xf numFmtId="0" fontId="0" fillId="0" borderId="22" xfId="0" applyBorder="1" applyAlignment="1"/>
    <xf numFmtId="0" fontId="0" fillId="2" borderId="20" xfId="0" applyFont="1" applyFill="1" applyBorder="1" applyAlignment="1"/>
    <xf numFmtId="0" fontId="0" fillId="2" borderId="19" xfId="0" applyFont="1" applyFill="1" applyBorder="1" applyAlignment="1"/>
    <xf numFmtId="0" fontId="0" fillId="2" borderId="23" xfId="0" applyFont="1" applyFill="1" applyBorder="1" applyAlignment="1"/>
    <xf numFmtId="0" fontId="0" fillId="2" borderId="69" xfId="0" applyFont="1" applyFill="1" applyBorder="1" applyAlignment="1"/>
    <xf numFmtId="0" fontId="0" fillId="0" borderId="38" xfId="0" applyBorder="1" applyAlignment="1"/>
    <xf numFmtId="0" fontId="0" fillId="0" borderId="70" xfId="0" applyBorder="1" applyAlignment="1"/>
    <xf numFmtId="0" fontId="0" fillId="0" borderId="49" xfId="0" applyBorder="1" applyAlignment="1"/>
    <xf numFmtId="0" fontId="0" fillId="0" borderId="22" xfId="0" applyFont="1" applyBorder="1" applyAlignment="1">
      <alignment horizontal="left"/>
    </xf>
    <xf numFmtId="0" fontId="0" fillId="0" borderId="77" xfId="0" applyBorder="1"/>
    <xf numFmtId="0" fontId="0" fillId="5" borderId="34" xfId="0" applyFont="1" applyFill="1" applyBorder="1"/>
    <xf numFmtId="0" fontId="15" fillId="5" borderId="31" xfId="0" applyFont="1" applyFill="1" applyBorder="1"/>
    <xf numFmtId="0" fontId="0" fillId="5" borderId="36" xfId="0" applyFont="1" applyFill="1" applyBorder="1"/>
    <xf numFmtId="0" fontId="0" fillId="5" borderId="42" xfId="0" applyFill="1" applyBorder="1" applyAlignment="1"/>
    <xf numFmtId="0" fontId="0" fillId="5" borderId="21" xfId="0" applyFill="1" applyBorder="1" applyAlignment="1"/>
    <xf numFmtId="0" fontId="0" fillId="5" borderId="30" xfId="0" applyFill="1" applyBorder="1" applyAlignment="1"/>
    <xf numFmtId="2" fontId="12" fillId="0" borderId="19" xfId="0" applyNumberFormat="1" applyFont="1" applyBorder="1" applyAlignment="1">
      <alignment vertical="center" wrapText="1"/>
    </xf>
    <xf numFmtId="0" fontId="0" fillId="0" borderId="42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0" xfId="0" applyBorder="1"/>
    <xf numFmtId="0" fontId="0" fillId="0" borderId="42" xfId="0" applyFont="1" applyBorder="1" applyAlignment="1">
      <alignment horizontal="left"/>
    </xf>
    <xf numFmtId="0" fontId="0" fillId="0" borderId="21" xfId="0" applyFont="1" applyBorder="1" applyAlignment="1">
      <alignment horizontal="left"/>
    </xf>
    <xf numFmtId="0" fontId="0" fillId="0" borderId="34" xfId="0" applyFont="1" applyBorder="1" applyAlignment="1">
      <alignment horizontal="right"/>
    </xf>
    <xf numFmtId="0" fontId="0" fillId="0" borderId="56" xfId="0" applyBorder="1" applyAlignment="1"/>
    <xf numFmtId="0" fontId="0" fillId="0" borderId="21" xfId="0" applyBorder="1" applyAlignment="1"/>
    <xf numFmtId="0" fontId="0" fillId="2" borderId="30" xfId="0" applyFill="1" applyBorder="1" applyAlignment="1">
      <alignment horizontal="left"/>
    </xf>
    <xf numFmtId="0" fontId="0" fillId="2" borderId="31" xfId="0" applyFill="1" applyBorder="1" applyAlignment="1">
      <alignment horizontal="right"/>
    </xf>
    <xf numFmtId="0" fontId="0" fillId="2" borderId="38" xfId="0" applyFill="1" applyBorder="1" applyAlignment="1">
      <alignment horizontal="right"/>
    </xf>
    <xf numFmtId="0" fontId="0" fillId="2" borderId="70" xfId="0" applyFill="1" applyBorder="1" applyAlignment="1">
      <alignment horizontal="right"/>
    </xf>
    <xf numFmtId="0" fontId="0" fillId="0" borderId="19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42" xfId="0" applyBorder="1" applyAlignment="1">
      <alignment horizontal="left"/>
    </xf>
    <xf numFmtId="0" fontId="0" fillId="0" borderId="30" xfId="0" applyBorder="1" applyAlignment="1">
      <alignment horizontal="left"/>
    </xf>
    <xf numFmtId="0" fontId="0" fillId="0" borderId="21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48" xfId="0" applyBorder="1" applyAlignment="1">
      <alignment horizontal="left"/>
    </xf>
    <xf numFmtId="0" fontId="0" fillId="0" borderId="13" xfId="0" applyFont="1" applyBorder="1" applyAlignment="1">
      <alignment horizontal="right"/>
    </xf>
    <xf numFmtId="0" fontId="0" fillId="0" borderId="13" xfId="0" applyBorder="1" applyAlignment="1"/>
    <xf numFmtId="0" fontId="0" fillId="0" borderId="13" xfId="0" applyBorder="1" applyAlignment="1">
      <alignment horizontal="center"/>
    </xf>
    <xf numFmtId="0" fontId="0" fillId="0" borderId="62" xfId="0" applyFont="1" applyBorder="1" applyAlignment="1">
      <alignment horizontal="right"/>
    </xf>
    <xf numFmtId="0" fontId="0" fillId="0" borderId="0" xfId="0" applyBorder="1"/>
    <xf numFmtId="0" fontId="0" fillId="0" borderId="58" xfId="0" applyBorder="1" applyAlignment="1">
      <alignment horizontal="left"/>
    </xf>
    <xf numFmtId="0" fontId="0" fillId="0" borderId="19" xfId="0" applyFont="1" applyBorder="1" applyAlignment="1">
      <alignment horizontal="right" vertical="center"/>
    </xf>
    <xf numFmtId="0" fontId="0" fillId="0" borderId="33" xfId="0" applyFont="1" applyBorder="1" applyAlignment="1">
      <alignment horizontal="right" vertical="center"/>
    </xf>
    <xf numFmtId="0" fontId="0" fillId="0" borderId="31" xfId="0" applyFont="1" applyBorder="1" applyAlignment="1">
      <alignment horizontal="right" vertical="center"/>
    </xf>
    <xf numFmtId="0" fontId="0" fillId="0" borderId="37" xfId="0" applyFont="1" applyBorder="1" applyAlignment="1">
      <alignment horizontal="right" vertical="center"/>
    </xf>
    <xf numFmtId="0" fontId="0" fillId="0" borderId="23" xfId="0" applyFont="1" applyBorder="1" applyAlignment="1">
      <alignment horizontal="right" vertical="center"/>
    </xf>
    <xf numFmtId="0" fontId="0" fillId="0" borderId="38" xfId="0" applyFont="1" applyBorder="1" applyAlignment="1">
      <alignment horizontal="right" vertical="center"/>
    </xf>
    <xf numFmtId="0" fontId="0" fillId="0" borderId="76" xfId="0" applyFont="1" applyBorder="1" applyAlignment="1">
      <alignment horizontal="right" vertical="center"/>
    </xf>
    <xf numFmtId="0" fontId="0" fillId="0" borderId="69" xfId="0" applyFont="1" applyBorder="1" applyAlignment="1">
      <alignment horizontal="right" vertical="center"/>
    </xf>
    <xf numFmtId="0" fontId="0" fillId="0" borderId="70" xfId="0" applyFont="1" applyBorder="1" applyAlignment="1">
      <alignment horizontal="right" vertical="center"/>
    </xf>
    <xf numFmtId="0" fontId="0" fillId="0" borderId="22" xfId="0" applyBorder="1" applyAlignment="1">
      <alignment horizontal="left"/>
    </xf>
    <xf numFmtId="0" fontId="0" fillId="2" borderId="13" xfId="0" applyFill="1" applyBorder="1" applyAlignment="1"/>
    <xf numFmtId="0" fontId="0" fillId="2" borderId="14" xfId="0" applyFill="1" applyBorder="1" applyAlignment="1"/>
    <xf numFmtId="0" fontId="0" fillId="2" borderId="15" xfId="0" applyFill="1" applyBorder="1" applyAlignment="1"/>
    <xf numFmtId="0" fontId="0" fillId="4" borderId="21" xfId="0" applyFill="1" applyBorder="1" applyAlignment="1"/>
    <xf numFmtId="0" fontId="0" fillId="0" borderId="72" xfId="0" applyBorder="1" applyAlignment="1">
      <alignment horizontal="right"/>
    </xf>
    <xf numFmtId="0" fontId="0" fillId="0" borderId="52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72" xfId="0" applyFont="1" applyBorder="1" applyAlignment="1">
      <alignment horizontal="right"/>
    </xf>
    <xf numFmtId="0" fontId="0" fillId="0" borderId="52" xfId="0" applyFont="1" applyBorder="1" applyAlignment="1">
      <alignment horizontal="right"/>
    </xf>
    <xf numFmtId="0" fontId="0" fillId="0" borderId="4" xfId="0" applyFont="1" applyBorder="1" applyAlignment="1">
      <alignment horizontal="right"/>
    </xf>
    <xf numFmtId="0" fontId="0" fillId="0" borderId="69" xfId="0" applyFill="1" applyBorder="1"/>
    <xf numFmtId="0" fontId="0" fillId="0" borderId="12" xfId="0" applyBorder="1"/>
    <xf numFmtId="0" fontId="0" fillId="0" borderId="48" xfId="0" applyBorder="1" applyAlignment="1"/>
    <xf numFmtId="0" fontId="0" fillId="0" borderId="33" xfId="0" applyFont="1" applyBorder="1" applyAlignment="1">
      <alignment horizontal="right" vertical="center" wrapText="1"/>
    </xf>
    <xf numFmtId="0" fontId="0" fillId="0" borderId="34" xfId="0" applyFont="1" applyBorder="1" applyAlignment="1">
      <alignment horizontal="right" vertical="center" wrapText="1"/>
    </xf>
    <xf numFmtId="0" fontId="0" fillId="0" borderId="19" xfId="0" applyBorder="1" applyAlignment="1">
      <alignment horizontal="left"/>
    </xf>
    <xf numFmtId="0" fontId="0" fillId="0" borderId="31" xfId="0" applyBorder="1" applyAlignment="1">
      <alignment horizontal="left"/>
    </xf>
    <xf numFmtId="0" fontId="0" fillId="0" borderId="33" xfId="0" applyBorder="1" applyAlignment="1">
      <alignment horizontal="left"/>
    </xf>
    <xf numFmtId="0" fontId="0" fillId="0" borderId="48" xfId="0" applyBorder="1" applyAlignment="1">
      <alignment horizontal="left"/>
    </xf>
    <xf numFmtId="0" fontId="0" fillId="0" borderId="13" xfId="0" applyBorder="1" applyAlignment="1">
      <alignment horizontal="right"/>
    </xf>
    <xf numFmtId="0" fontId="0" fillId="2" borderId="33" xfId="0" applyFill="1" applyBorder="1" applyAlignment="1"/>
    <xf numFmtId="0" fontId="0" fillId="0" borderId="19" xfId="0" applyBorder="1" applyAlignment="1">
      <alignment vertical="center" wrapText="1"/>
    </xf>
    <xf numFmtId="0" fontId="0" fillId="2" borderId="20" xfId="0" applyFill="1" applyBorder="1" applyAlignment="1"/>
    <xf numFmtId="0" fontId="0" fillId="2" borderId="19" xfId="0" applyFill="1" applyBorder="1" applyAlignment="1"/>
    <xf numFmtId="0" fontId="0" fillId="0" borderId="15" xfId="0" applyBorder="1"/>
    <xf numFmtId="0" fontId="0" fillId="0" borderId="19" xfId="0" applyBorder="1" applyAlignment="1">
      <alignment horizontal="right" vertical="center" wrapText="1"/>
    </xf>
    <xf numFmtId="0" fontId="0" fillId="0" borderId="20" xfId="0" applyBorder="1" applyAlignment="1">
      <alignment horizontal="right" vertical="center" wrapText="1"/>
    </xf>
    <xf numFmtId="0" fontId="1" fillId="0" borderId="42" xfId="0" applyFont="1" applyBorder="1"/>
    <xf numFmtId="0" fontId="1" fillId="0" borderId="33" xfId="0" applyFont="1" applyBorder="1"/>
    <xf numFmtId="0" fontId="1" fillId="0" borderId="34" xfId="0" applyFont="1" applyBorder="1"/>
    <xf numFmtId="0" fontId="1" fillId="0" borderId="22" xfId="0" applyFont="1" applyBorder="1"/>
    <xf numFmtId="0" fontId="1" fillId="0" borderId="20" xfId="0" applyFont="1" applyBorder="1"/>
    <xf numFmtId="0" fontId="1" fillId="0" borderId="68" xfId="0" applyFont="1" applyBorder="1"/>
    <xf numFmtId="0" fontId="16" fillId="2" borderId="28" xfId="0" applyNumberFormat="1" applyFont="1" applyFill="1" applyBorder="1" applyAlignment="1">
      <alignment horizontal="left" wrapText="1"/>
    </xf>
    <xf numFmtId="0" fontId="17" fillId="0" borderId="19" xfId="0" applyFont="1" applyBorder="1"/>
    <xf numFmtId="2" fontId="1" fillId="0" borderId="19" xfId="0" applyNumberFormat="1" applyFont="1" applyBorder="1"/>
    <xf numFmtId="0" fontId="1" fillId="0" borderId="19" xfId="0" applyFont="1" applyBorder="1"/>
    <xf numFmtId="2" fontId="1" fillId="0" borderId="27" xfId="0" applyNumberFormat="1" applyFont="1" applyBorder="1" applyAlignment="1">
      <alignment vertical="center" wrapText="1"/>
    </xf>
    <xf numFmtId="0" fontId="1" fillId="0" borderId="76" xfId="0" applyFont="1" applyBorder="1"/>
    <xf numFmtId="0" fontId="1" fillId="0" borderId="77" xfId="0" applyFont="1" applyBorder="1"/>
    <xf numFmtId="0" fontId="0" fillId="0" borderId="56" xfId="0" applyFont="1" applyBorder="1" applyAlignment="1"/>
    <xf numFmtId="0" fontId="0" fillId="0" borderId="1" xfId="0" applyFont="1" applyBorder="1" applyAlignment="1"/>
    <xf numFmtId="0" fontId="0" fillId="0" borderId="12" xfId="0" applyFont="1" applyBorder="1" applyAlignment="1"/>
    <xf numFmtId="0" fontId="8" fillId="0" borderId="1" xfId="0" applyFont="1" applyBorder="1"/>
    <xf numFmtId="0" fontId="0" fillId="0" borderId="48" xfId="0" applyFont="1" applyBorder="1" applyAlignment="1">
      <alignment horizontal="left" vertical="center" wrapText="1"/>
    </xf>
    <xf numFmtId="0" fontId="0" fillId="0" borderId="73" xfId="0" applyBorder="1" applyAlignment="1">
      <alignment horizontal="right"/>
    </xf>
    <xf numFmtId="0" fontId="0" fillId="0" borderId="50" xfId="0" applyBorder="1" applyAlignment="1">
      <alignment horizontal="right"/>
    </xf>
    <xf numFmtId="0" fontId="0" fillId="0" borderId="49" xfId="0" applyBorder="1" applyAlignment="1">
      <alignment horizontal="right"/>
    </xf>
    <xf numFmtId="0" fontId="0" fillId="0" borderId="56" xfId="0" applyBorder="1" applyAlignment="1">
      <alignment horizontal="right"/>
    </xf>
    <xf numFmtId="0" fontId="0" fillId="0" borderId="12" xfId="0" applyBorder="1" applyAlignment="1">
      <alignment horizontal="right"/>
    </xf>
    <xf numFmtId="0" fontId="0" fillId="2" borderId="22" xfId="0" applyFill="1" applyBorder="1" applyAlignment="1">
      <alignment horizontal="left"/>
    </xf>
    <xf numFmtId="0" fontId="0" fillId="2" borderId="44" xfId="0" applyFont="1" applyFill="1" applyBorder="1" applyAlignment="1"/>
    <xf numFmtId="0" fontId="0" fillId="2" borderId="77" xfId="0" applyFont="1" applyFill="1" applyBorder="1" applyAlignment="1"/>
    <xf numFmtId="0" fontId="0" fillId="2" borderId="19" xfId="0" applyFill="1" applyBorder="1" applyAlignment="1">
      <alignment horizontal="left"/>
    </xf>
    <xf numFmtId="0" fontId="0" fillId="2" borderId="31" xfId="0" applyFont="1" applyFill="1" applyBorder="1" applyAlignment="1">
      <alignment horizontal="right"/>
    </xf>
    <xf numFmtId="0" fontId="0" fillId="2" borderId="38" xfId="0" applyFont="1" applyFill="1" applyBorder="1" applyAlignment="1">
      <alignment horizontal="right"/>
    </xf>
    <xf numFmtId="0" fontId="0" fillId="2" borderId="70" xfId="0" applyFont="1" applyFill="1" applyBorder="1" applyAlignment="1">
      <alignment horizontal="right"/>
    </xf>
    <xf numFmtId="0" fontId="0" fillId="4" borderId="76" xfId="0" applyFill="1" applyBorder="1"/>
    <xf numFmtId="0" fontId="0" fillId="4" borderId="69" xfId="0" applyFill="1" applyBorder="1"/>
    <xf numFmtId="0" fontId="0" fillId="5" borderId="37" xfId="0" applyFill="1" applyBorder="1"/>
    <xf numFmtId="0" fontId="0" fillId="0" borderId="31" xfId="0" applyBorder="1" applyAlignment="1">
      <alignment vertical="center" wrapText="1"/>
    </xf>
    <xf numFmtId="0" fontId="0" fillId="0" borderId="31" xfId="0" applyFont="1" applyBorder="1" applyAlignment="1">
      <alignment horizontal="right" vertical="center" wrapText="1"/>
    </xf>
    <xf numFmtId="0" fontId="0" fillId="0" borderId="31" xfId="0" applyFont="1" applyBorder="1" applyAlignment="1">
      <alignment vertical="center" wrapText="1"/>
    </xf>
    <xf numFmtId="0" fontId="0" fillId="2" borderId="42" xfId="0" applyFill="1" applyBorder="1" applyProtection="1">
      <protection locked="0"/>
    </xf>
    <xf numFmtId="0" fontId="0" fillId="0" borderId="68" xfId="0" applyBorder="1" applyAlignment="1">
      <alignment horizontal="right" vertical="center" wrapText="1"/>
    </xf>
    <xf numFmtId="0" fontId="0" fillId="0" borderId="27" xfId="0" applyBorder="1" applyAlignment="1">
      <alignment horizontal="right" vertical="center" wrapText="1"/>
    </xf>
    <xf numFmtId="0" fontId="0" fillId="5" borderId="28" xfId="0" applyFill="1" applyBorder="1" applyAlignment="1"/>
    <xf numFmtId="0" fontId="0" fillId="0" borderId="19" xfId="0" applyBorder="1" applyAlignment="1"/>
    <xf numFmtId="0" fontId="0" fillId="5" borderId="35" xfId="0" applyFill="1" applyBorder="1" applyAlignment="1"/>
    <xf numFmtId="0" fontId="0" fillId="0" borderId="31" xfId="0" applyBorder="1" applyAlignment="1"/>
    <xf numFmtId="0" fontId="0" fillId="5" borderId="13" xfId="0" applyFill="1" applyBorder="1" applyAlignment="1"/>
    <xf numFmtId="0" fontId="0" fillId="0" borderId="14" xfId="0" applyBorder="1" applyAlignment="1"/>
    <xf numFmtId="0" fontId="0" fillId="0" borderId="15" xfId="0" applyBorder="1" applyAlignment="1"/>
    <xf numFmtId="0" fontId="0" fillId="5" borderId="32" xfId="0" applyFill="1" applyBorder="1" applyAlignment="1"/>
    <xf numFmtId="0" fontId="0" fillId="0" borderId="33" xfId="0" applyBorder="1" applyAlignment="1"/>
    <xf numFmtId="0" fontId="0" fillId="0" borderId="28" xfId="0" applyBorder="1" applyAlignment="1"/>
    <xf numFmtId="0" fontId="0" fillId="0" borderId="35" xfId="0" applyBorder="1" applyAlignment="1"/>
    <xf numFmtId="0" fontId="0" fillId="4" borderId="13" xfId="0" applyFill="1" applyBorder="1" applyAlignment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4" borderId="32" xfId="0" applyFill="1" applyBorder="1" applyAlignment="1"/>
    <xf numFmtId="0" fontId="0" fillId="4" borderId="28" xfId="0" applyFill="1" applyBorder="1" applyAlignment="1"/>
    <xf numFmtId="0" fontId="0" fillId="2" borderId="28" xfId="0" applyFill="1" applyBorder="1" applyAlignmen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3" xfId="0" applyFont="1" applyBorder="1" applyAlignment="1">
      <alignment horizontal="right"/>
    </xf>
    <xf numFmtId="0" fontId="0" fillId="0" borderId="15" xfId="0" applyFont="1" applyBorder="1" applyAlignment="1">
      <alignment horizontal="right"/>
    </xf>
    <xf numFmtId="0" fontId="0" fillId="0" borderId="43" xfId="0" applyBorder="1" applyAlignment="1">
      <alignment horizontal="left"/>
    </xf>
    <xf numFmtId="0" fontId="0" fillId="0" borderId="20" xfId="0" applyBorder="1" applyAlignment="1">
      <alignment horizontal="left"/>
    </xf>
    <xf numFmtId="0" fontId="0" fillId="0" borderId="28" xfId="0" applyBorder="1" applyAlignment="1">
      <alignment horizontal="left"/>
    </xf>
    <xf numFmtId="0" fontId="0" fillId="0" borderId="19" xfId="0" applyBorder="1" applyAlignment="1">
      <alignment horizontal="left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0" fillId="0" borderId="8" xfId="0" applyBorder="1" applyAlignment="1"/>
    <xf numFmtId="0" fontId="0" fillId="0" borderId="9" xfId="0" applyBorder="1" applyAlignment="1"/>
    <xf numFmtId="0" fontId="0" fillId="0" borderId="35" xfId="0" applyBorder="1" applyAlignment="1">
      <alignment horizontal="left"/>
    </xf>
    <xf numFmtId="0" fontId="0" fillId="0" borderId="31" xfId="0" applyBorder="1" applyAlignment="1">
      <alignment horizontal="left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1" fillId="0" borderId="2" xfId="0" applyFont="1" applyBorder="1" applyAlignment="1">
      <alignment horizontal="left" vertical="center" wrapText="1"/>
    </xf>
    <xf numFmtId="0" fontId="0" fillId="0" borderId="4" xfId="0" applyBorder="1" applyAlignment="1">
      <alignment horizontal="left"/>
    </xf>
    <xf numFmtId="0" fontId="1" fillId="0" borderId="39" xfId="0" applyFont="1" applyBorder="1" applyAlignment="1">
      <alignment horizontal="center" vertical="center" textRotation="90" wrapText="1"/>
    </xf>
    <xf numFmtId="0" fontId="0" fillId="0" borderId="40" xfId="0" applyBorder="1" applyAlignment="1">
      <alignment horizontal="center" vertical="center" textRotation="90" wrapText="1"/>
    </xf>
    <xf numFmtId="0" fontId="0" fillId="0" borderId="41" xfId="0" applyBorder="1" applyAlignment="1">
      <alignment horizontal="center" vertical="center" textRotation="90" wrapText="1"/>
    </xf>
    <xf numFmtId="0" fontId="1" fillId="0" borderId="46" xfId="0" applyFont="1" applyBorder="1" applyAlignment="1">
      <alignment horizontal="center" vertical="center" textRotation="90"/>
    </xf>
    <xf numFmtId="0" fontId="1" fillId="0" borderId="57" xfId="0" applyFont="1" applyBorder="1" applyAlignment="1">
      <alignment horizontal="center" vertical="center" textRotation="90"/>
    </xf>
    <xf numFmtId="0" fontId="0" fillId="0" borderId="57" xfId="0" applyBorder="1" applyAlignment="1">
      <alignment horizontal="center" vertical="center" textRotation="90"/>
    </xf>
    <xf numFmtId="0" fontId="0" fillId="0" borderId="54" xfId="0" applyBorder="1" applyAlignment="1">
      <alignment horizontal="center" vertical="center" textRotation="90"/>
    </xf>
    <xf numFmtId="0" fontId="1" fillId="0" borderId="9" xfId="0" applyFont="1" applyBorder="1" applyAlignment="1">
      <alignment horizontal="center" vertical="center"/>
    </xf>
    <xf numFmtId="0" fontId="0" fillId="0" borderId="11" xfId="0" applyBorder="1" applyAlignment="1"/>
    <xf numFmtId="0" fontId="0" fillId="0" borderId="1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43" xfId="0" applyFont="1" applyBorder="1" applyAlignment="1">
      <alignment horizontal="center" vertical="center" textRotation="90" wrapText="1"/>
    </xf>
    <xf numFmtId="0" fontId="1" fillId="0" borderId="28" xfId="0" applyFont="1" applyBorder="1" applyAlignment="1">
      <alignment horizontal="center" vertical="center" textRotation="90" wrapText="1"/>
    </xf>
    <xf numFmtId="0" fontId="0" fillId="0" borderId="15" xfId="0" applyBorder="1" applyAlignment="1">
      <alignment horizontal="center"/>
    </xf>
    <xf numFmtId="0" fontId="0" fillId="0" borderId="39" xfId="0" applyFont="1" applyBorder="1" applyAlignment="1">
      <alignment horizontal="right"/>
    </xf>
    <xf numFmtId="0" fontId="0" fillId="0" borderId="40" xfId="0" applyBorder="1" applyAlignment="1">
      <alignment horizontal="right"/>
    </xf>
    <xf numFmtId="0" fontId="0" fillId="0" borderId="41" xfId="0" applyBorder="1" applyAlignment="1">
      <alignment horizontal="right"/>
    </xf>
    <xf numFmtId="0" fontId="0" fillId="0" borderId="46" xfId="0" applyBorder="1" applyAlignment="1">
      <alignment horizontal="left"/>
    </xf>
    <xf numFmtId="0" fontId="0" fillId="0" borderId="24" xfId="0" applyBorder="1" applyAlignment="1">
      <alignment horizontal="left"/>
    </xf>
    <xf numFmtId="0" fontId="1" fillId="0" borderId="14" xfId="0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5" xfId="0" applyBorder="1" applyAlignment="1">
      <alignment horizontal="left"/>
    </xf>
    <xf numFmtId="0" fontId="0" fillId="0" borderId="42" xfId="0" applyBorder="1" applyAlignment="1">
      <alignment horizontal="left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29" xfId="0" applyBorder="1" applyAlignment="1">
      <alignment horizontal="left"/>
    </xf>
    <xf numFmtId="0" fontId="0" fillId="0" borderId="30" xfId="0" applyBorder="1" applyAlignment="1">
      <alignment horizontal="left"/>
    </xf>
    <xf numFmtId="0" fontId="1" fillId="0" borderId="10" xfId="0" applyFont="1" applyBorder="1" applyAlignment="1">
      <alignment horizontal="left" vertical="center" wrapText="1"/>
    </xf>
    <xf numFmtId="0" fontId="1" fillId="0" borderId="49" xfId="0" applyFont="1" applyBorder="1" applyAlignment="1">
      <alignment horizontal="left" vertical="center" wrapText="1"/>
    </xf>
    <xf numFmtId="0" fontId="0" fillId="0" borderId="26" xfId="0" applyBorder="1" applyAlignment="1">
      <alignment horizontal="left"/>
    </xf>
    <xf numFmtId="0" fontId="0" fillId="0" borderId="21" xfId="0" applyBorder="1" applyAlignment="1">
      <alignment horizontal="left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1" fillId="0" borderId="39" xfId="0" applyFont="1" applyBorder="1" applyAlignment="1">
      <alignment horizontal="center" vertical="center" wrapText="1"/>
    </xf>
    <xf numFmtId="0" fontId="1" fillId="0" borderId="4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0" borderId="10" xfId="0" applyFont="1" applyBorder="1" applyAlignment="1">
      <alignment horizontal="left"/>
    </xf>
    <xf numFmtId="0" fontId="1" fillId="0" borderId="49" xfId="0" applyFont="1" applyBorder="1" applyAlignment="1">
      <alignment horizontal="left"/>
    </xf>
    <xf numFmtId="0" fontId="1" fillId="0" borderId="32" xfId="0" applyFont="1" applyBorder="1" applyAlignment="1">
      <alignment horizontal="center" vertical="center" textRotation="90" wrapText="1"/>
    </xf>
    <xf numFmtId="0" fontId="1" fillId="0" borderId="35" xfId="0" applyFont="1" applyBorder="1" applyAlignment="1">
      <alignment horizontal="center" vertical="center" textRotation="90" wrapText="1"/>
    </xf>
    <xf numFmtId="0" fontId="1" fillId="0" borderId="16" xfId="0" applyFont="1" applyBorder="1" applyAlignment="1">
      <alignment horizontal="center" vertical="center" textRotation="90" wrapText="1"/>
    </xf>
    <xf numFmtId="0" fontId="1" fillId="0" borderId="14" xfId="0" applyFont="1" applyBorder="1" applyAlignment="1">
      <alignment horizontal="center" vertical="center" textRotation="90" wrapText="1"/>
    </xf>
    <xf numFmtId="0" fontId="1" fillId="0" borderId="15" xfId="0" applyFont="1" applyBorder="1" applyAlignment="1">
      <alignment horizontal="center" vertical="center" textRotation="90" wrapText="1"/>
    </xf>
    <xf numFmtId="0" fontId="1" fillId="0" borderId="13" xfId="0" applyFont="1" applyBorder="1" applyAlignment="1">
      <alignment horizontal="center" vertical="center" textRotation="90" wrapText="1"/>
    </xf>
    <xf numFmtId="0" fontId="0" fillId="0" borderId="14" xfId="0" applyBorder="1" applyAlignment="1">
      <alignment horizontal="center" vertical="center" textRotation="90" wrapText="1"/>
    </xf>
    <xf numFmtId="0" fontId="0" fillId="0" borderId="15" xfId="0" applyBorder="1" applyAlignment="1">
      <alignment horizontal="center" vertical="center" textRotation="90" wrapText="1"/>
    </xf>
    <xf numFmtId="0" fontId="1" fillId="0" borderId="18" xfId="0" applyFont="1" applyBorder="1" applyAlignment="1">
      <alignment horizontal="left"/>
    </xf>
    <xf numFmtId="0" fontId="1" fillId="0" borderId="22" xfId="0" applyFont="1" applyBorder="1" applyAlignment="1">
      <alignment horizontal="left"/>
    </xf>
    <xf numFmtId="0" fontId="1" fillId="0" borderId="13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0" fillId="0" borderId="26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46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8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32" xfId="0" applyBorder="1" applyAlignment="1">
      <alignment horizontal="left"/>
    </xf>
    <xf numFmtId="0" fontId="0" fillId="0" borderId="33" xfId="0" applyBorder="1" applyAlignment="1">
      <alignment horizontal="left"/>
    </xf>
    <xf numFmtId="0" fontId="1" fillId="0" borderId="2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 vertical="top" wrapText="1"/>
    </xf>
    <xf numFmtId="0" fontId="2" fillId="0" borderId="61" xfId="0" applyFont="1" applyBorder="1" applyAlignment="1">
      <alignment horizontal="center"/>
    </xf>
    <xf numFmtId="0" fontId="2" fillId="0" borderId="62" xfId="0" applyFont="1" applyBorder="1" applyAlignment="1">
      <alignment horizontal="center"/>
    </xf>
    <xf numFmtId="0" fontId="2" fillId="0" borderId="52" xfId="0" applyFont="1" applyBorder="1" applyAlignment="1">
      <alignment horizontal="center"/>
    </xf>
    <xf numFmtId="0" fontId="0" fillId="0" borderId="18" xfId="0" applyBorder="1" applyAlignment="1">
      <alignment horizontal="left"/>
    </xf>
    <xf numFmtId="0" fontId="0" fillId="0" borderId="22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48" xfId="0" applyBorder="1" applyAlignment="1">
      <alignment horizontal="left"/>
    </xf>
    <xf numFmtId="0" fontId="1" fillId="0" borderId="0" xfId="0" applyFont="1" applyBorder="1" applyAlignment="1">
      <alignment horizontal="center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0" fillId="0" borderId="13" xfId="0" applyBorder="1" applyAlignment="1"/>
    <xf numFmtId="0" fontId="1" fillId="0" borderId="53" xfId="0" applyFont="1" applyBorder="1" applyAlignment="1">
      <alignment horizontal="left" vertical="center" wrapText="1"/>
    </xf>
    <xf numFmtId="0" fontId="1" fillId="0" borderId="50" xfId="0" applyFont="1" applyBorder="1" applyAlignment="1">
      <alignment horizontal="left" vertical="center" wrapText="1"/>
    </xf>
    <xf numFmtId="0" fontId="1" fillId="0" borderId="53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56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7" xfId="0" applyFont="1" applyBorder="1" applyAlignment="1">
      <alignment horizontal="center" vertical="center" textRotation="90" wrapText="1"/>
    </xf>
    <xf numFmtId="0" fontId="1" fillId="0" borderId="54" xfId="0" applyFont="1" applyBorder="1" applyAlignment="1">
      <alignment horizontal="center" vertical="center" textRotation="90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Font="1" applyBorder="1" applyAlignment="1">
      <alignment horizontal="right"/>
    </xf>
    <xf numFmtId="0" fontId="1" fillId="0" borderId="15" xfId="0" applyFont="1" applyBorder="1" applyAlignment="1">
      <alignment horizontal="center" vertical="center"/>
    </xf>
    <xf numFmtId="0" fontId="1" fillId="0" borderId="53" xfId="0" applyFont="1" applyBorder="1" applyAlignment="1">
      <alignment horizontal="left"/>
    </xf>
    <xf numFmtId="0" fontId="0" fillId="0" borderId="50" xfId="0" applyBorder="1" applyAlignment="1">
      <alignment horizontal="left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0" fillId="0" borderId="26" xfId="0" applyBorder="1" applyAlignment="1">
      <alignment horizontal="left" vertical="center" wrapText="1"/>
    </xf>
    <xf numFmtId="0" fontId="0" fillId="0" borderId="21" xfId="0" applyFont="1" applyBorder="1" applyAlignment="1">
      <alignment horizontal="left" vertical="center"/>
    </xf>
    <xf numFmtId="0" fontId="0" fillId="0" borderId="29" xfId="0" applyBorder="1" applyAlignment="1">
      <alignment horizontal="left" vertical="center" wrapText="1"/>
    </xf>
    <xf numFmtId="0" fontId="0" fillId="0" borderId="30" xfId="0" applyFont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1" fillId="0" borderId="61" xfId="0" applyFont="1" applyBorder="1" applyAlignment="1">
      <alignment horizontal="center" vertical="center" textRotation="90" wrapText="1"/>
    </xf>
    <xf numFmtId="0" fontId="0" fillId="0" borderId="57" xfId="0" applyBorder="1" applyAlignment="1">
      <alignment horizontal="center" vertical="center" textRotation="90" wrapText="1"/>
    </xf>
    <xf numFmtId="0" fontId="0" fillId="0" borderId="54" xfId="0" applyBorder="1" applyAlignment="1">
      <alignment horizontal="center" vertical="center" textRotation="90" wrapText="1"/>
    </xf>
    <xf numFmtId="0" fontId="0" fillId="0" borderId="2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0" fillId="0" borderId="43" xfId="0" applyBorder="1" applyAlignment="1">
      <alignment vertical="top"/>
    </xf>
    <xf numFmtId="0" fontId="0" fillId="0" borderId="20" xfId="0" applyBorder="1" applyAlignment="1">
      <alignment vertical="top"/>
    </xf>
    <xf numFmtId="0" fontId="1" fillId="0" borderId="10" xfId="0" applyFont="1" applyBorder="1" applyAlignment="1"/>
    <xf numFmtId="0" fontId="1" fillId="0" borderId="12" xfId="0" applyFont="1" applyBorder="1" applyAlignment="1"/>
    <xf numFmtId="0" fontId="1" fillId="0" borderId="10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25" xfId="0" applyFont="1" applyBorder="1" applyAlignment="1">
      <alignment horizontal="left" vertical="center" wrapText="1"/>
    </xf>
    <xf numFmtId="0" fontId="0" fillId="0" borderId="42" xfId="0" applyFont="1" applyBorder="1" applyAlignment="1">
      <alignment horizontal="left" vertical="center"/>
    </xf>
    <xf numFmtId="0" fontId="0" fillId="0" borderId="13" xfId="0" applyFont="1" applyBorder="1" applyAlignment="1">
      <alignment horizontal="right" vertical="center"/>
    </xf>
    <xf numFmtId="0" fontId="0" fillId="0" borderId="14" xfId="0" applyFont="1" applyBorder="1" applyAlignment="1">
      <alignment horizontal="right" vertical="center"/>
    </xf>
    <xf numFmtId="0" fontId="0" fillId="0" borderId="15" xfId="0" applyFont="1" applyBorder="1" applyAlignment="1">
      <alignment horizontal="right" vertical="center"/>
    </xf>
    <xf numFmtId="0" fontId="1" fillId="0" borderId="40" xfId="0" applyFont="1" applyBorder="1" applyAlignment="1">
      <alignment horizontal="center" vertical="center" textRotation="90" wrapText="1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0" xfId="0" applyFill="1" applyBorder="1" applyAlignment="1">
      <alignment horizontal="left"/>
    </xf>
    <xf numFmtId="0" fontId="1" fillId="0" borderId="54" xfId="0" applyFont="1" applyBorder="1" applyAlignment="1">
      <alignment horizontal="left"/>
    </xf>
    <xf numFmtId="0" fontId="1" fillId="0" borderId="75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32" xfId="0" applyFont="1" applyBorder="1" applyAlignment="1">
      <alignment horizontal="left"/>
    </xf>
    <xf numFmtId="0" fontId="1" fillId="0" borderId="33" xfId="0" applyFont="1" applyBorder="1" applyAlignment="1">
      <alignment horizontal="left"/>
    </xf>
    <xf numFmtId="0" fontId="1" fillId="0" borderId="57" xfId="0" applyFont="1" applyBorder="1" applyAlignment="1">
      <alignment horizontal="left" vertical="center" wrapText="1"/>
    </xf>
    <xf numFmtId="0" fontId="1" fillId="0" borderId="59" xfId="0" applyFont="1" applyBorder="1" applyAlignment="1">
      <alignment horizontal="left" vertical="center" wrapText="1"/>
    </xf>
    <xf numFmtId="0" fontId="1" fillId="0" borderId="61" xfId="0" applyFont="1" applyBorder="1" applyAlignment="1">
      <alignment horizontal="center" vertical="center" wrapText="1"/>
    </xf>
    <xf numFmtId="0" fontId="1" fillId="0" borderId="57" xfId="0" applyFont="1" applyBorder="1" applyAlignment="1">
      <alignment horizontal="center" vertical="center" wrapText="1"/>
    </xf>
    <xf numFmtId="0" fontId="1" fillId="0" borderId="54" xfId="0" applyFont="1" applyBorder="1" applyAlignment="1">
      <alignment horizontal="center" vertical="center" wrapText="1"/>
    </xf>
    <xf numFmtId="0" fontId="0" fillId="0" borderId="57" xfId="0" applyBorder="1" applyAlignment="1"/>
    <xf numFmtId="0" fontId="0" fillId="0" borderId="54" xfId="0" applyBorder="1" applyAlignment="1"/>
    <xf numFmtId="0" fontId="2" fillId="0" borderId="53" xfId="0" applyFont="1" applyBorder="1" applyAlignment="1">
      <alignment horizontal="center"/>
    </xf>
    <xf numFmtId="0" fontId="2" fillId="0" borderId="50" xfId="0" applyFont="1" applyBorder="1" applyAlignment="1">
      <alignment horizontal="center"/>
    </xf>
    <xf numFmtId="0" fontId="2" fillId="0" borderId="56" xfId="0" applyFont="1" applyBorder="1" applyAlignment="1">
      <alignment horizontal="center"/>
    </xf>
    <xf numFmtId="0" fontId="2" fillId="0" borderId="51" xfId="0" applyFont="1" applyBorder="1" applyAlignment="1">
      <alignment horizontal="center"/>
    </xf>
    <xf numFmtId="0" fontId="1" fillId="0" borderId="51" xfId="0" applyFont="1" applyBorder="1" applyAlignment="1">
      <alignment horizontal="left"/>
    </xf>
    <xf numFmtId="0" fontId="0" fillId="0" borderId="32" xfId="0" applyFill="1" applyBorder="1" applyAlignment="1">
      <alignment horizontal="left"/>
    </xf>
    <xf numFmtId="0" fontId="0" fillId="0" borderId="33" xfId="0" applyFill="1" applyBorder="1" applyAlignment="1">
      <alignment horizontal="left"/>
    </xf>
    <xf numFmtId="0" fontId="0" fillId="0" borderId="28" xfId="0" applyFill="1" applyBorder="1" applyAlignment="1">
      <alignment horizontal="left"/>
    </xf>
    <xf numFmtId="0" fontId="0" fillId="0" borderId="19" xfId="0" applyFill="1" applyBorder="1" applyAlignment="1">
      <alignment horizontal="left"/>
    </xf>
    <xf numFmtId="0" fontId="0" fillId="0" borderId="51" xfId="0" applyBorder="1" applyAlignment="1">
      <alignment horizontal="left"/>
    </xf>
    <xf numFmtId="0" fontId="0" fillId="0" borderId="39" xfId="0" applyBorder="1" applyAlignment="1"/>
    <xf numFmtId="0" fontId="0" fillId="0" borderId="40" xfId="0" applyBorder="1" applyAlignment="1"/>
    <xf numFmtId="0" fontId="0" fillId="0" borderId="41" xfId="0" applyBorder="1" applyAlignment="1"/>
    <xf numFmtId="0" fontId="1" fillId="0" borderId="41" xfId="0" applyFont="1" applyBorder="1" applyAlignment="1">
      <alignment horizontal="center" vertical="center" textRotation="90" wrapText="1"/>
    </xf>
    <xf numFmtId="0" fontId="0" fillId="0" borderId="50" xfId="0" applyBorder="1" applyAlignment="1"/>
    <xf numFmtId="0" fontId="0" fillId="0" borderId="51" xfId="0" applyBorder="1" applyAlignment="1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49" xfId="0" applyBorder="1" applyAlignment="1">
      <alignment horizontal="left" vertical="center"/>
    </xf>
    <xf numFmtId="0" fontId="0" fillId="2" borderId="26" xfId="0" applyFill="1" applyBorder="1" applyAlignment="1"/>
    <xf numFmtId="0" fontId="0" fillId="0" borderId="21" xfId="0" applyBorder="1" applyAlignment="1"/>
    <xf numFmtId="0" fontId="0" fillId="0" borderId="29" xfId="0" applyFont="1" applyBorder="1" applyAlignment="1">
      <alignment horizontal="left" vertical="center" wrapText="1"/>
    </xf>
    <xf numFmtId="0" fontId="0" fillId="0" borderId="30" xfId="0" applyFont="1" applyBorder="1" applyAlignment="1">
      <alignment horizontal="left"/>
    </xf>
    <xf numFmtId="0" fontId="0" fillId="0" borderId="13" xfId="0" applyBorder="1" applyAlignment="1">
      <alignment horizontal="right"/>
    </xf>
    <xf numFmtId="0" fontId="0" fillId="0" borderId="15" xfId="0" applyBorder="1" applyAlignment="1">
      <alignment horizontal="right"/>
    </xf>
    <xf numFmtId="0" fontId="0" fillId="0" borderId="35" xfId="0" applyBorder="1" applyAlignment="1">
      <alignment horizontal="center" vertical="center" textRotation="90" wrapText="1"/>
    </xf>
    <xf numFmtId="0" fontId="0" fillId="0" borderId="32" xfId="0" applyFont="1" applyBorder="1" applyAlignment="1">
      <alignment horizontal="left"/>
    </xf>
    <xf numFmtId="0" fontId="0" fillId="0" borderId="33" xfId="0" applyFont="1" applyBorder="1" applyAlignme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5" xfId="0" applyFont="1" applyBorder="1" applyAlignment="1">
      <alignment horizontal="left"/>
    </xf>
    <xf numFmtId="0" fontId="0" fillId="0" borderId="31" xfId="0" applyFont="1" applyBorder="1" applyAlignment="1"/>
    <xf numFmtId="0" fontId="0" fillId="0" borderId="26" xfId="0" applyFont="1" applyBorder="1" applyAlignment="1">
      <alignment horizontal="left"/>
    </xf>
    <xf numFmtId="0" fontId="0" fillId="0" borderId="21" xfId="0" applyFont="1" applyBorder="1" applyAlignment="1"/>
    <xf numFmtId="0" fontId="0" fillId="0" borderId="14" xfId="0" applyBorder="1" applyAlignment="1">
      <alignment horizontal="right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55" xfId="0" applyFont="1" applyBorder="1" applyAlignment="1">
      <alignment horizontal="left"/>
    </xf>
    <xf numFmtId="0" fontId="1" fillId="0" borderId="14" xfId="0" applyFont="1" applyBorder="1" applyAlignment="1">
      <alignment horizontal="center" vertical="center" wrapText="1"/>
    </xf>
    <xf numFmtId="0" fontId="0" fillId="0" borderId="40" xfId="0" applyBorder="1" applyAlignment="1">
      <alignment horizontal="center" vertical="center"/>
    </xf>
    <xf numFmtId="0" fontId="0" fillId="0" borderId="41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43" xfId="0" applyFont="1" applyBorder="1" applyAlignment="1">
      <alignment horizontal="center" vertical="center" wrapText="1"/>
    </xf>
    <xf numFmtId="0" fontId="1" fillId="0" borderId="28" xfId="0" applyFont="1" applyBorder="1" applyAlignment="1">
      <alignment horizontal="center" vertical="center" wrapText="1"/>
    </xf>
    <xf numFmtId="0" fontId="0" fillId="2" borderId="53" xfId="0" applyFill="1" applyBorder="1" applyAlignment="1"/>
    <xf numFmtId="0" fontId="1" fillId="0" borderId="35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1" fillId="0" borderId="16" xfId="0" applyFont="1" applyBorder="1" applyAlignment="1">
      <alignment horizontal="center" vertical="center" wrapText="1"/>
    </xf>
    <xf numFmtId="0" fontId="1" fillId="0" borderId="50" xfId="0" applyFont="1" applyBorder="1" applyAlignment="1">
      <alignment horizontal="left"/>
    </xf>
    <xf numFmtId="0" fontId="0" fillId="2" borderId="32" xfId="0" applyFill="1" applyBorder="1" applyAlignment="1"/>
    <xf numFmtId="0" fontId="0" fillId="2" borderId="33" xfId="0" applyFill="1" applyBorder="1" applyAlignment="1"/>
    <xf numFmtId="0" fontId="1" fillId="5" borderId="39" xfId="0" applyFont="1" applyFill="1" applyBorder="1" applyAlignment="1">
      <alignment horizontal="center" vertical="center" textRotation="90" wrapText="1"/>
    </xf>
    <xf numFmtId="0" fontId="0" fillId="5" borderId="40" xfId="0" applyFill="1" applyBorder="1" applyAlignment="1"/>
    <xf numFmtId="0" fontId="0" fillId="5" borderId="41" xfId="0" applyFill="1" applyBorder="1" applyAlignment="1"/>
    <xf numFmtId="0" fontId="1" fillId="0" borderId="49" xfId="0" applyFont="1" applyBorder="1" applyAlignment="1"/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2" xfId="0" applyFont="1" applyBorder="1" applyAlignment="1">
      <alignment horizontal="left"/>
    </xf>
    <xf numFmtId="0" fontId="0" fillId="2" borderId="0" xfId="0" applyFill="1" applyBorder="1" applyAlignment="1"/>
    <xf numFmtId="0" fontId="1" fillId="2" borderId="0" xfId="0" applyFont="1" applyFill="1" applyBorder="1" applyAlignment="1">
      <alignment horizontal="center"/>
    </xf>
    <xf numFmtId="0" fontId="0" fillId="0" borderId="39" xfId="0" applyFont="1" applyBorder="1" applyAlignment="1">
      <alignment horizontal="center"/>
    </xf>
    <xf numFmtId="0" fontId="13" fillId="0" borderId="43" xfId="0" applyFont="1" applyBorder="1" applyAlignment="1">
      <alignment horizontal="center" vertical="center" textRotation="90" wrapText="1"/>
    </xf>
    <xf numFmtId="0" fontId="13" fillId="0" borderId="28" xfId="0" applyFont="1" applyBorder="1" applyAlignment="1">
      <alignment horizontal="center" vertical="center" textRotation="90" wrapText="1"/>
    </xf>
    <xf numFmtId="0" fontId="13" fillId="0" borderId="46" xfId="0" applyFont="1" applyBorder="1" applyAlignment="1">
      <alignment horizontal="center" vertical="center" textRotation="90" wrapText="1"/>
    </xf>
    <xf numFmtId="0" fontId="0" fillId="0" borderId="28" xfId="0" applyBorder="1" applyAlignment="1">
      <alignment horizontal="center" vertical="center" textRotation="90" wrapText="1"/>
    </xf>
    <xf numFmtId="0" fontId="0" fillId="0" borderId="25" xfId="0" applyBorder="1" applyAlignment="1">
      <alignment horizontal="left" vertical="center" wrapText="1"/>
    </xf>
    <xf numFmtId="0" fontId="0" fillId="0" borderId="17" xfId="0" applyBorder="1" applyAlignment="1">
      <alignment horizontal="left" vertical="center" wrapText="1"/>
    </xf>
    <xf numFmtId="0" fontId="0" fillId="0" borderId="39" xfId="0" applyBorder="1" applyAlignment="1">
      <alignment horizontal="right"/>
    </xf>
    <xf numFmtId="0" fontId="1" fillId="0" borderId="2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2" fillId="0" borderId="19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0" fillId="0" borderId="26" xfId="0" applyBorder="1" applyAlignment="1"/>
    <xf numFmtId="0" fontId="0" fillId="0" borderId="29" xfId="0" applyBorder="1" applyAlignment="1"/>
    <xf numFmtId="0" fontId="0" fillId="0" borderId="30" xfId="0" applyBorder="1" applyAlignment="1"/>
    <xf numFmtId="0" fontId="0" fillId="0" borderId="49" xfId="0" applyBorder="1" applyAlignment="1">
      <alignment horizontal="left"/>
    </xf>
    <xf numFmtId="0" fontId="0" fillId="0" borderId="28" xfId="0" applyBorder="1" applyAlignment="1">
      <alignment vertical="center" wrapText="1"/>
    </xf>
    <xf numFmtId="0" fontId="0" fillId="0" borderId="19" xfId="0" applyBorder="1" applyAlignment="1">
      <alignment vertical="center" wrapText="1"/>
    </xf>
    <xf numFmtId="0" fontId="0" fillId="0" borderId="7" xfId="0" applyBorder="1" applyAlignment="1"/>
    <xf numFmtId="0" fontId="0" fillId="0" borderId="11" xfId="0" applyBorder="1" applyAlignment="1">
      <alignment vertical="center" wrapText="1"/>
    </xf>
    <xf numFmtId="0" fontId="0" fillId="0" borderId="12" xfId="0" applyBorder="1" applyAlignment="1">
      <alignment vertical="center" wrapText="1"/>
    </xf>
    <xf numFmtId="0" fontId="0" fillId="0" borderId="11" xfId="0" applyBorder="1"/>
    <xf numFmtId="0" fontId="0" fillId="0" borderId="12" xfId="0" applyBorder="1"/>
    <xf numFmtId="0" fontId="1" fillId="5" borderId="61" xfId="0" applyFont="1" applyFill="1" applyBorder="1" applyAlignment="1">
      <alignment horizontal="center" vertical="center" wrapText="1"/>
    </xf>
    <xf numFmtId="0" fontId="0" fillId="5" borderId="57" xfId="0" applyFill="1" applyBorder="1" applyAlignment="1">
      <alignment horizontal="center" vertical="center" wrapText="1"/>
    </xf>
    <xf numFmtId="0" fontId="0" fillId="5" borderId="54" xfId="0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42" xfId="0" applyFont="1" applyBorder="1" applyAlignment="1">
      <alignment horizontal="left" vertical="center" wrapText="1"/>
    </xf>
    <xf numFmtId="0" fontId="1" fillId="0" borderId="13" xfId="0" applyFont="1" applyBorder="1" applyAlignment="1">
      <alignment horizontal="center" vertical="center"/>
    </xf>
    <xf numFmtId="0" fontId="0" fillId="0" borderId="17" xfId="0" applyBorder="1" applyAlignment="1"/>
    <xf numFmtId="0" fontId="1" fillId="0" borderId="61" xfId="0" applyFont="1" applyBorder="1" applyAlignment="1">
      <alignment horizontal="center"/>
    </xf>
    <xf numFmtId="0" fontId="1" fillId="0" borderId="62" xfId="0" applyFont="1" applyBorder="1" applyAlignment="1">
      <alignment horizontal="center"/>
    </xf>
    <xf numFmtId="0" fontId="1" fillId="0" borderId="74" xfId="0" applyFont="1" applyBorder="1" applyAlignment="1">
      <alignment horizontal="center"/>
    </xf>
    <xf numFmtId="0" fontId="0" fillId="2" borderId="43" xfId="0" applyFill="1" applyBorder="1" applyAlignment="1"/>
    <xf numFmtId="0" fontId="0" fillId="2" borderId="20" xfId="0" applyFill="1" applyBorder="1" applyAlignment="1"/>
    <xf numFmtId="0" fontId="0" fillId="2" borderId="19" xfId="0" applyFill="1" applyBorder="1" applyAlignment="1"/>
    <xf numFmtId="0" fontId="1" fillId="0" borderId="25" xfId="0" applyFont="1" applyBorder="1" applyAlignment="1">
      <alignment horizontal="left"/>
    </xf>
    <xf numFmtId="0" fontId="1" fillId="0" borderId="76" xfId="0" applyFont="1" applyBorder="1" applyAlignment="1">
      <alignment horizontal="left"/>
    </xf>
    <xf numFmtId="0" fontId="0" fillId="0" borderId="50" xfId="0" applyBorder="1" applyAlignment="1">
      <alignment horizontal="center"/>
    </xf>
    <xf numFmtId="0" fontId="0" fillId="0" borderId="51" xfId="0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39" xfId="0" applyFill="1" applyBorder="1" applyAlignment="1"/>
    <xf numFmtId="0" fontId="0" fillId="2" borderId="40" xfId="0" applyFill="1" applyBorder="1" applyAlignment="1"/>
    <xf numFmtId="0" fontId="0" fillId="2" borderId="41" xfId="0" applyFill="1" applyBorder="1" applyAlignment="1"/>
    <xf numFmtId="0" fontId="0" fillId="0" borderId="24" xfId="0" applyBorder="1" applyAlignment="1"/>
    <xf numFmtId="0" fontId="0" fillId="0" borderId="62" xfId="0" applyBorder="1" applyAlignment="1">
      <alignment horizontal="center"/>
    </xf>
    <xf numFmtId="0" fontId="0" fillId="0" borderId="59" xfId="0" applyBorder="1" applyAlignment="1">
      <alignment horizontal="center"/>
    </xf>
    <xf numFmtId="0" fontId="1" fillId="2" borderId="32" xfId="0" applyFont="1" applyFill="1" applyBorder="1" applyAlignment="1">
      <alignment horizontal="center" vertical="center" wrapText="1"/>
    </xf>
    <xf numFmtId="0" fontId="0" fillId="2" borderId="28" xfId="0" applyFill="1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textRotation="1" wrapText="1"/>
    </xf>
    <xf numFmtId="0" fontId="1" fillId="2" borderId="35" xfId="0" applyFont="1" applyFill="1" applyBorder="1" applyAlignment="1">
      <alignment horizontal="center" vertical="center" textRotation="1" wrapText="1"/>
    </xf>
    <xf numFmtId="0" fontId="0" fillId="7" borderId="13" xfId="0" applyFont="1" applyFill="1" applyBorder="1" applyAlignment="1">
      <alignment horizontal="right"/>
    </xf>
    <xf numFmtId="0" fontId="1" fillId="0" borderId="5" xfId="0" applyFont="1" applyBorder="1" applyAlignment="1">
      <alignment horizontal="left" vertical="center" wrapText="1"/>
    </xf>
    <xf numFmtId="0" fontId="1" fillId="0" borderId="58" xfId="0" applyFont="1" applyBorder="1" applyAlignment="1">
      <alignment horizontal="left" vertical="center" wrapText="1"/>
    </xf>
    <xf numFmtId="0" fontId="0" fillId="0" borderId="0" xfId="0" applyBorder="1"/>
    <xf numFmtId="0" fontId="0" fillId="0" borderId="6" xfId="0" applyBorder="1"/>
    <xf numFmtId="0" fontId="0" fillId="7" borderId="28" xfId="0" applyFill="1" applyBorder="1" applyAlignment="1">
      <alignment horizontal="left"/>
    </xf>
    <xf numFmtId="0" fontId="0" fillId="7" borderId="19" xfId="0" applyFont="1" applyFill="1" applyBorder="1" applyAlignment="1">
      <alignment horizontal="left"/>
    </xf>
    <xf numFmtId="0" fontId="0" fillId="7" borderId="35" xfId="0" applyFill="1" applyBorder="1" applyAlignment="1">
      <alignment horizontal="left"/>
    </xf>
    <xf numFmtId="0" fontId="0" fillId="7" borderId="31" xfId="0" applyFont="1" applyFill="1" applyBorder="1" applyAlignment="1">
      <alignment horizontal="left"/>
    </xf>
    <xf numFmtId="0" fontId="0" fillId="7" borderId="26" xfId="0" applyFill="1" applyBorder="1" applyAlignment="1">
      <alignment horizontal="left"/>
    </xf>
    <xf numFmtId="0" fontId="0" fillId="7" borderId="25" xfId="0" applyFill="1" applyBorder="1" applyAlignment="1">
      <alignment horizontal="left"/>
    </xf>
    <xf numFmtId="0" fontId="0" fillId="0" borderId="33" xfId="0" applyFont="1" applyBorder="1" applyAlignment="1">
      <alignment horizontal="left"/>
    </xf>
    <xf numFmtId="0" fontId="1" fillId="0" borderId="2" xfId="0" applyFont="1" applyBorder="1" applyAlignment="1">
      <alignment horizontal="center" vertical="center" textRotation="90" wrapText="1"/>
    </xf>
    <xf numFmtId="0" fontId="1" fillId="0" borderId="39" xfId="0" applyFont="1" applyBorder="1" applyAlignment="1">
      <alignment horizontal="center" vertical="center"/>
    </xf>
    <xf numFmtId="0" fontId="1" fillId="0" borderId="12" xfId="0" applyFont="1" applyBorder="1" applyAlignment="1">
      <alignment horizontal="left"/>
    </xf>
    <xf numFmtId="0" fontId="0" fillId="0" borderId="14" xfId="0" applyBorder="1"/>
    <xf numFmtId="0" fontId="0" fillId="0" borderId="15" xfId="0" applyBorder="1"/>
    <xf numFmtId="0" fontId="1" fillId="0" borderId="4" xfId="0" applyFont="1" applyBorder="1" applyAlignment="1"/>
    <xf numFmtId="0" fontId="0" fillId="0" borderId="32" xfId="0" applyBorder="1" applyAlignment="1">
      <alignment vertical="center" wrapText="1"/>
    </xf>
    <xf numFmtId="0" fontId="0" fillId="0" borderId="34" xfId="0" applyBorder="1" applyAlignment="1">
      <alignment vertical="center" wrapText="1"/>
    </xf>
    <xf numFmtId="0" fontId="0" fillId="0" borderId="35" xfId="0" applyFont="1" applyBorder="1" applyAlignment="1">
      <alignment vertical="center" wrapText="1"/>
    </xf>
    <xf numFmtId="0" fontId="0" fillId="0" borderId="36" xfId="0" applyBorder="1" applyAlignment="1">
      <alignment vertical="center" wrapText="1"/>
    </xf>
    <xf numFmtId="0" fontId="0" fillId="0" borderId="61" xfId="0" applyBorder="1" applyAlignment="1">
      <alignment horizontal="left"/>
    </xf>
    <xf numFmtId="0" fontId="1" fillId="0" borderId="40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15" fillId="0" borderId="28" xfId="0" applyFont="1" applyBorder="1" applyAlignment="1">
      <alignment horizontal="left"/>
    </xf>
    <xf numFmtId="0" fontId="15" fillId="0" borderId="19" xfId="0" applyFont="1" applyBorder="1" applyAlignment="1">
      <alignment horizontal="left"/>
    </xf>
    <xf numFmtId="0" fontId="0" fillId="0" borderId="21" xfId="0" applyBorder="1" applyAlignment="1">
      <alignment horizontal="left" vertical="center" wrapText="1"/>
    </xf>
    <xf numFmtId="0" fontId="1" fillId="0" borderId="35" xfId="0" applyFont="1" applyBorder="1" applyAlignment="1">
      <alignment horizontal="left"/>
    </xf>
    <xf numFmtId="0" fontId="1" fillId="0" borderId="31" xfId="0" applyFont="1" applyBorder="1" applyAlignment="1">
      <alignment horizontal="left"/>
    </xf>
    <xf numFmtId="0" fontId="0" fillId="0" borderId="13" xfId="0" applyFont="1" applyBorder="1" applyAlignment="1">
      <alignment horizontal="center"/>
    </xf>
    <xf numFmtId="0" fontId="0" fillId="0" borderId="76" xfId="0" applyBorder="1" applyAlignment="1">
      <alignment horizontal="left"/>
    </xf>
    <xf numFmtId="0" fontId="4" fillId="0" borderId="39" xfId="0" applyFont="1" applyBorder="1" applyAlignment="1">
      <alignment horizontal="center" vertical="center" textRotation="90" wrapText="1"/>
    </xf>
    <xf numFmtId="0" fontId="4" fillId="0" borderId="45" xfId="0" applyFont="1" applyBorder="1" applyAlignment="1">
      <alignment horizontal="center" vertical="center" textRotation="90" wrapText="1"/>
    </xf>
    <xf numFmtId="0" fontId="4" fillId="0" borderId="40" xfId="0" applyFont="1" applyBorder="1" applyAlignment="1">
      <alignment horizontal="center" vertical="center" textRotation="90" wrapText="1"/>
    </xf>
    <xf numFmtId="0" fontId="4" fillId="0" borderId="41" xfId="0" applyFont="1" applyBorder="1" applyAlignment="1">
      <alignment horizontal="center" vertical="center" textRotation="90" wrapText="1"/>
    </xf>
    <xf numFmtId="0" fontId="1" fillId="0" borderId="35" xfId="0" applyFont="1" applyBorder="1" applyAlignment="1">
      <alignment horizontal="left" vertical="center"/>
    </xf>
    <xf numFmtId="0" fontId="1" fillId="0" borderId="36" xfId="0" applyFont="1" applyBorder="1" applyAlignment="1">
      <alignment vertical="center"/>
    </xf>
    <xf numFmtId="0" fontId="0" fillId="0" borderId="14" xfId="0" applyFont="1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2" fillId="0" borderId="32" xfId="0" applyFont="1" applyBorder="1" applyAlignment="1">
      <alignment horizontal="center" vertical="center" textRotation="90" wrapText="1"/>
    </xf>
    <xf numFmtId="0" fontId="0" fillId="0" borderId="0" xfId="0" applyBorder="1" applyAlignment="1"/>
    <xf numFmtId="0" fontId="0" fillId="0" borderId="6" xfId="0" applyBorder="1" applyAlignment="1"/>
    <xf numFmtId="0" fontId="15" fillId="0" borderId="43" xfId="0" applyFont="1" applyBorder="1" applyAlignment="1">
      <alignment horizontal="left"/>
    </xf>
    <xf numFmtId="0" fontId="15" fillId="0" borderId="20" xfId="0" applyFont="1" applyBorder="1" applyAlignment="1">
      <alignment horizontal="left"/>
    </xf>
    <xf numFmtId="0" fontId="0" fillId="2" borderId="35" xfId="0" applyFill="1" applyBorder="1" applyAlignment="1">
      <alignment horizontal="left"/>
    </xf>
    <xf numFmtId="0" fontId="0" fillId="2" borderId="31" xfId="0" applyFill="1" applyBorder="1" applyAlignment="1">
      <alignment horizontal="left"/>
    </xf>
    <xf numFmtId="0" fontId="0" fillId="0" borderId="18" xfId="0" applyBorder="1" applyAlignment="1">
      <alignment horizontal="left" vertical="center" wrapText="1"/>
    </xf>
    <xf numFmtId="0" fontId="0" fillId="0" borderId="22" xfId="0" applyBorder="1" applyAlignment="1">
      <alignment horizontal="left" vertical="center" wrapText="1"/>
    </xf>
    <xf numFmtId="0" fontId="0" fillId="0" borderId="12" xfId="0" applyBorder="1" applyAlignment="1">
      <alignment horizontal="left" vertical="center" wrapText="1"/>
    </xf>
    <xf numFmtId="0" fontId="1" fillId="2" borderId="39" xfId="0" applyFont="1" applyFill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41" xfId="0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0" fillId="2" borderId="13" xfId="0" applyFont="1" applyFill="1" applyBorder="1" applyAlignment="1">
      <alignment horizontal="right"/>
    </xf>
    <xf numFmtId="0" fontId="1" fillId="0" borderId="6" xfId="0" applyFont="1" applyBorder="1" applyAlignment="1">
      <alignment horizontal="center" vertical="center" wrapText="1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0" fillId="0" borderId="53" xfId="0" applyBorder="1" applyAlignment="1">
      <alignment horizontal="left"/>
    </xf>
    <xf numFmtId="0" fontId="0" fillId="0" borderId="51" xfId="0" applyFont="1" applyBorder="1" applyAlignment="1">
      <alignment horizontal="left"/>
    </xf>
    <xf numFmtId="0" fontId="1" fillId="0" borderId="4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2" xfId="0" applyBorder="1" applyAlignment="1">
      <alignment horizontal="left"/>
    </xf>
    <xf numFmtId="0" fontId="0" fillId="2" borderId="14" xfId="0" applyFill="1" applyBorder="1" applyAlignment="1"/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0" fillId="0" borderId="25" xfId="0" applyFont="1" applyBorder="1" applyAlignment="1">
      <alignment horizontal="left" vertical="center"/>
    </xf>
    <xf numFmtId="0" fontId="1" fillId="0" borderId="32" xfId="0" applyFont="1" applyBorder="1" applyAlignment="1">
      <alignment horizontal="center" vertical="center" wrapText="1"/>
    </xf>
    <xf numFmtId="0" fontId="0" fillId="2" borderId="13" xfId="0" applyFill="1" applyBorder="1" applyAlignment="1"/>
    <xf numFmtId="0" fontId="0" fillId="2" borderId="15" xfId="0" applyFill="1" applyBorder="1" applyAlignment="1"/>
    <xf numFmtId="0" fontId="1" fillId="0" borderId="45" xfId="0" applyFont="1" applyBorder="1" applyAlignment="1">
      <alignment horizontal="center" vertical="center" textRotation="90" wrapText="1"/>
    </xf>
    <xf numFmtId="0" fontId="1" fillId="0" borderId="57" xfId="0" applyFont="1" applyBorder="1" applyAlignment="1">
      <alignment horizontal="center"/>
    </xf>
    <xf numFmtId="0" fontId="15" fillId="0" borderId="35" xfId="0" applyFont="1" applyBorder="1" applyAlignment="1">
      <alignment horizontal="left"/>
    </xf>
    <xf numFmtId="0" fontId="15" fillId="0" borderId="31" xfId="0" applyFont="1" applyBorder="1" applyAlignment="1">
      <alignment horizontal="left"/>
    </xf>
    <xf numFmtId="0" fontId="1" fillId="2" borderId="13" xfId="0" applyFont="1" applyFill="1" applyBorder="1" applyAlignment="1">
      <alignment horizontal="center" vertical="center" textRotation="90" wrapText="1"/>
    </xf>
    <xf numFmtId="0" fontId="1" fillId="2" borderId="14" xfId="0" applyFont="1" applyFill="1" applyBorder="1" applyAlignment="1">
      <alignment horizontal="center" vertical="center" textRotation="90" wrapText="1"/>
    </xf>
    <xf numFmtId="0" fontId="1" fillId="2" borderId="15" xfId="0" applyFont="1" applyFill="1" applyBorder="1" applyAlignment="1">
      <alignment horizontal="center" vertical="center" textRotation="90" wrapText="1"/>
    </xf>
    <xf numFmtId="0" fontId="9" fillId="0" borderId="13" xfId="0" applyFont="1" applyBorder="1" applyAlignment="1">
      <alignment horizontal="center" vertical="center" textRotation="90" wrapText="1"/>
    </xf>
    <xf numFmtId="0" fontId="9" fillId="0" borderId="14" xfId="0" applyFont="1" applyBorder="1" applyAlignment="1">
      <alignment horizontal="center" vertical="center" textRotation="90" wrapText="1"/>
    </xf>
    <xf numFmtId="0" fontId="9" fillId="2" borderId="39" xfId="0" applyFont="1" applyFill="1" applyBorder="1" applyAlignment="1">
      <alignment horizontal="center" vertical="center" textRotation="90" wrapText="1"/>
    </xf>
    <xf numFmtId="0" fontId="9" fillId="2" borderId="40" xfId="0" applyFont="1" applyFill="1" applyBorder="1" applyAlignment="1">
      <alignment horizontal="center" vertical="center" textRotation="90" wrapText="1"/>
    </xf>
    <xf numFmtId="0" fontId="0" fillId="2" borderId="40" xfId="0" applyFill="1" applyBorder="1" applyAlignment="1">
      <alignment horizontal="center" vertical="center" textRotation="90" wrapText="1"/>
    </xf>
    <xf numFmtId="0" fontId="0" fillId="2" borderId="41" xfId="0" applyFill="1" applyBorder="1" applyAlignment="1">
      <alignment horizontal="center" vertical="center" textRotation="90" wrapText="1"/>
    </xf>
    <xf numFmtId="0" fontId="0" fillId="0" borderId="72" xfId="0" applyBorder="1" applyAlignment="1">
      <alignment horizontal="left"/>
    </xf>
    <xf numFmtId="0" fontId="11" fillId="0" borderId="43" xfId="0" applyFont="1" applyBorder="1" applyAlignment="1">
      <alignment horizontal="left" vertical="center" wrapText="1"/>
    </xf>
    <xf numFmtId="0" fontId="18" fillId="0" borderId="20" xfId="0" applyFont="1" applyBorder="1" applyAlignment="1">
      <alignment horizontal="center" vertical="center" wrapText="1"/>
    </xf>
    <xf numFmtId="2" fontId="11" fillId="0" borderId="20" xfId="0" applyNumberFormat="1" applyFont="1" applyBorder="1" applyAlignment="1">
      <alignment horizontal="right" vertical="center" wrapText="1"/>
    </xf>
    <xf numFmtId="2" fontId="18" fillId="0" borderId="20" xfId="0" applyNumberFormat="1" applyFont="1" applyBorder="1" applyAlignment="1">
      <alignment horizontal="center" vertical="center"/>
    </xf>
    <xf numFmtId="0" fontId="18" fillId="0" borderId="68" xfId="0" applyFont="1" applyBorder="1" applyAlignment="1">
      <alignment horizontal="center" vertical="center" wrapText="1"/>
    </xf>
    <xf numFmtId="0" fontId="11" fillId="0" borderId="19" xfId="0" applyFont="1" applyBorder="1"/>
    <xf numFmtId="2" fontId="11" fillId="0" borderId="19" xfId="0" applyNumberFormat="1" applyFont="1" applyBorder="1" applyAlignment="1">
      <alignment horizontal="right" vertical="center" wrapText="1"/>
    </xf>
    <xf numFmtId="2" fontId="11" fillId="0" borderId="19" xfId="0" applyNumberFormat="1" applyFont="1" applyBorder="1" applyProtection="1">
      <protection locked="0"/>
    </xf>
    <xf numFmtId="2" fontId="11" fillId="0" borderId="27" xfId="0" applyNumberFormat="1" applyFont="1" applyBorder="1" applyAlignment="1">
      <alignment vertical="center" wrapText="1"/>
    </xf>
    <xf numFmtId="2" fontId="11" fillId="0" borderId="19" xfId="0" applyNumberFormat="1" applyFont="1" applyBorder="1" applyAlignment="1">
      <alignment horizontal="right"/>
    </xf>
    <xf numFmtId="2" fontId="11" fillId="0" borderId="19" xfId="0" applyNumberFormat="1" applyFont="1" applyBorder="1"/>
    <xf numFmtId="0" fontId="11" fillId="0" borderId="19" xfId="0" applyFont="1" applyBorder="1" applyProtection="1">
      <protection locked="0"/>
    </xf>
    <xf numFmtId="1" fontId="11" fillId="0" borderId="19" xfId="0" applyNumberFormat="1" applyFont="1" applyBorder="1"/>
    <xf numFmtId="1" fontId="11" fillId="0" borderId="27" xfId="0" applyNumberFormat="1" applyFont="1" applyBorder="1" applyAlignment="1">
      <alignment vertical="center" wrapText="1"/>
    </xf>
    <xf numFmtId="164" fontId="11" fillId="0" borderId="19" xfId="0" applyNumberFormat="1" applyFont="1" applyBorder="1"/>
    <xf numFmtId="164" fontId="11" fillId="0" borderId="27" xfId="0" applyNumberFormat="1" applyFont="1" applyBorder="1" applyAlignment="1">
      <alignment vertical="center" wrapText="1"/>
    </xf>
    <xf numFmtId="0" fontId="11" fillId="0" borderId="19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AFED2"/>
      <color rgb="FFFFFF99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2"/>
  <sheetViews>
    <sheetView topLeftCell="A67" workbookViewId="0">
      <selection activeCell="D88" sqref="D88"/>
    </sheetView>
  </sheetViews>
  <sheetFormatPr defaultRowHeight="15"/>
  <cols>
    <col min="1" max="1" width="11.42578125" customWidth="1"/>
    <col min="2" max="2" width="26.85546875" customWidth="1"/>
    <col min="3" max="3" width="7.28515625" customWidth="1"/>
    <col min="4" max="4" width="8.140625" customWidth="1"/>
    <col min="5" max="5" width="7.28515625" customWidth="1"/>
    <col min="6" max="6" width="8.5703125" customWidth="1"/>
    <col min="7" max="7" width="9" customWidth="1"/>
    <col min="8" max="8" width="8" customWidth="1"/>
    <col min="9" max="9" width="22.5703125" style="1" customWidth="1"/>
    <col min="10" max="10" width="4.5703125" style="1" customWidth="1"/>
    <col min="11" max="11" width="15.42578125" customWidth="1"/>
    <col min="12" max="12" width="9.42578125" customWidth="1"/>
    <col min="13" max="13" width="15.85546875" customWidth="1"/>
    <col min="14" max="14" width="12" bestFit="1" customWidth="1"/>
  </cols>
  <sheetData>
    <row r="1" spans="1:14" ht="31.5">
      <c r="A1" s="660" t="s">
        <v>0</v>
      </c>
      <c r="B1" s="661"/>
      <c r="C1" s="654" t="s">
        <v>38</v>
      </c>
      <c r="D1" s="655"/>
      <c r="E1" s="658" t="s">
        <v>100</v>
      </c>
      <c r="F1" s="658"/>
      <c r="G1" s="664" t="s">
        <v>132</v>
      </c>
      <c r="H1" s="666" t="s">
        <v>41</v>
      </c>
      <c r="I1" s="55" t="s">
        <v>94</v>
      </c>
      <c r="J1" s="72" t="s">
        <v>115</v>
      </c>
      <c r="K1" s="56" t="s">
        <v>113</v>
      </c>
      <c r="L1" s="57" t="s">
        <v>95</v>
      </c>
      <c r="M1" s="54" t="s">
        <v>101</v>
      </c>
    </row>
    <row r="2" spans="1:14" ht="15.75" customHeight="1" thickBot="1">
      <c r="A2" s="662"/>
      <c r="B2" s="663"/>
      <c r="C2" s="656"/>
      <c r="D2" s="657"/>
      <c r="E2" s="659"/>
      <c r="F2" s="659"/>
      <c r="G2" s="665"/>
      <c r="H2" s="667"/>
      <c r="I2" s="149" t="s">
        <v>108</v>
      </c>
      <c r="J2" s="150" t="s">
        <v>111</v>
      </c>
      <c r="K2" s="153">
        <f>(H29+H42)/1000</f>
        <v>1.3569</v>
      </c>
      <c r="L2" s="3"/>
      <c r="M2" s="33">
        <f>L2-K2</f>
        <v>-1.3569</v>
      </c>
      <c r="N2" s="131">
        <f>B3</f>
        <v>0</v>
      </c>
    </row>
    <row r="3" spans="1:14" ht="15.75" thickBot="1">
      <c r="A3" s="17" t="s">
        <v>97</v>
      </c>
      <c r="B3" s="45"/>
      <c r="C3" s="96" t="s">
        <v>35</v>
      </c>
      <c r="D3" s="95" t="s">
        <v>36</v>
      </c>
      <c r="E3" s="15" t="s">
        <v>35</v>
      </c>
      <c r="F3" s="15" t="s">
        <v>36</v>
      </c>
      <c r="G3" s="166">
        <v>10</v>
      </c>
      <c r="H3" s="109" t="s">
        <v>133</v>
      </c>
      <c r="I3" s="149" t="s">
        <v>114</v>
      </c>
      <c r="J3" s="150" t="s">
        <v>111</v>
      </c>
      <c r="K3" s="153">
        <f>(H30+H43)/1000</f>
        <v>1.3569</v>
      </c>
      <c r="L3" s="48"/>
      <c r="M3" s="33">
        <f t="shared" ref="M3:M37" si="0">L3-K3</f>
        <v>-1.3569</v>
      </c>
    </row>
    <row r="4" spans="1:14" ht="16.5" thickBot="1">
      <c r="A4" s="613"/>
      <c r="B4" s="668"/>
      <c r="C4" s="668"/>
      <c r="D4" s="669"/>
      <c r="E4" s="46">
        <v>10</v>
      </c>
      <c r="F4" s="47">
        <v>10</v>
      </c>
      <c r="G4" s="167"/>
      <c r="H4" s="109" t="s">
        <v>134</v>
      </c>
      <c r="I4" s="63" t="s">
        <v>163</v>
      </c>
      <c r="J4" s="59" t="s">
        <v>111</v>
      </c>
      <c r="K4" s="64"/>
      <c r="L4" s="48"/>
      <c r="M4" s="33">
        <f t="shared" si="0"/>
        <v>0</v>
      </c>
    </row>
    <row r="5" spans="1:14" ht="16.5" thickBot="1">
      <c r="A5" s="616" t="s">
        <v>34</v>
      </c>
      <c r="B5" s="617"/>
      <c r="C5" s="617"/>
      <c r="D5" s="617"/>
      <c r="E5" s="617"/>
      <c r="F5" s="617"/>
      <c r="G5" s="617"/>
      <c r="H5" s="617"/>
      <c r="I5" s="23" t="s">
        <v>86</v>
      </c>
      <c r="J5" s="59" t="s">
        <v>111</v>
      </c>
      <c r="K5" s="64"/>
      <c r="L5" s="49"/>
      <c r="M5" s="33">
        <f t="shared" si="0"/>
        <v>0</v>
      </c>
    </row>
    <row r="6" spans="1:14" ht="15.75" thickBot="1">
      <c r="A6" s="613" t="s">
        <v>1</v>
      </c>
      <c r="B6" s="614"/>
      <c r="C6" s="614"/>
      <c r="D6" s="614"/>
      <c r="E6" s="614"/>
      <c r="F6" s="614"/>
      <c r="G6" s="628"/>
      <c r="H6" s="629"/>
      <c r="I6" s="23" t="s">
        <v>169</v>
      </c>
      <c r="J6" s="59" t="s">
        <v>111</v>
      </c>
      <c r="K6" s="101">
        <f>H69/1000</f>
        <v>0.88149999999999995</v>
      </c>
      <c r="L6" s="48"/>
      <c r="M6" s="33">
        <f t="shared" si="0"/>
        <v>-0.88149999999999995</v>
      </c>
    </row>
    <row r="7" spans="1:14">
      <c r="A7" s="603" t="s">
        <v>2</v>
      </c>
      <c r="B7" s="604"/>
      <c r="C7" s="13">
        <v>10</v>
      </c>
      <c r="D7" s="13">
        <v>13.5</v>
      </c>
      <c r="E7" s="13">
        <f>C7*E4</f>
        <v>100</v>
      </c>
      <c r="F7" s="20">
        <f>D7*F4</f>
        <v>135</v>
      </c>
      <c r="G7" s="598"/>
      <c r="H7" s="112">
        <f>E7+F7</f>
        <v>235</v>
      </c>
      <c r="I7" s="23" t="s">
        <v>110</v>
      </c>
      <c r="J7" s="59" t="s">
        <v>111</v>
      </c>
      <c r="K7" s="101">
        <f>H68/1000</f>
        <v>1.1988000000000001</v>
      </c>
      <c r="L7" s="48"/>
      <c r="M7" s="33">
        <f t="shared" si="0"/>
        <v>-1.1988000000000001</v>
      </c>
    </row>
    <row r="8" spans="1:14">
      <c r="A8" s="605" t="s">
        <v>3</v>
      </c>
      <c r="B8" s="606"/>
      <c r="C8" s="3">
        <v>7.5</v>
      </c>
      <c r="D8" s="3">
        <v>10</v>
      </c>
      <c r="E8" s="3">
        <f>C8*E4</f>
        <v>75</v>
      </c>
      <c r="F8" s="8">
        <f>D8*F4</f>
        <v>100</v>
      </c>
      <c r="G8" s="599"/>
      <c r="H8" s="110">
        <f t="shared" ref="H8:H13" si="1">E8+F8</f>
        <v>175</v>
      </c>
      <c r="I8" s="23" t="s">
        <v>87</v>
      </c>
      <c r="J8" s="59" t="s">
        <v>111</v>
      </c>
      <c r="K8" s="101">
        <f>(H13+H21+H74+H77+H84)/1000</f>
        <v>0.33050000000000002</v>
      </c>
      <c r="L8" s="48"/>
      <c r="M8" s="33">
        <f t="shared" si="0"/>
        <v>-0.33050000000000002</v>
      </c>
    </row>
    <row r="9" spans="1:14">
      <c r="A9" s="605" t="s">
        <v>4</v>
      </c>
      <c r="B9" s="606"/>
      <c r="C9" s="3">
        <v>75</v>
      </c>
      <c r="D9" s="3">
        <v>90</v>
      </c>
      <c r="E9" s="3">
        <f>C9*E4</f>
        <v>750</v>
      </c>
      <c r="F9" s="8">
        <f>D9*F4</f>
        <v>900</v>
      </c>
      <c r="G9" s="599"/>
      <c r="H9" s="110">
        <f t="shared" si="1"/>
        <v>1650</v>
      </c>
      <c r="I9" s="23" t="s">
        <v>58</v>
      </c>
      <c r="J9" s="59" t="s">
        <v>112</v>
      </c>
      <c r="K9" s="101">
        <f>(H38+H49+H56+H73)/1000</f>
        <v>0.17649999999999999</v>
      </c>
      <c r="L9" s="48"/>
      <c r="M9" s="33">
        <f t="shared" si="0"/>
        <v>-0.17649999999999999</v>
      </c>
    </row>
    <row r="10" spans="1:14">
      <c r="A10" s="605" t="s">
        <v>5</v>
      </c>
      <c r="B10" s="606"/>
      <c r="C10" s="3">
        <v>48</v>
      </c>
      <c r="D10" s="3">
        <v>68</v>
      </c>
      <c r="E10" s="3">
        <f>C10*E4</f>
        <v>480</v>
      </c>
      <c r="F10" s="8">
        <f>D10*F4</f>
        <v>680</v>
      </c>
      <c r="G10" s="599"/>
      <c r="H10" s="110">
        <f t="shared" si="1"/>
        <v>1160</v>
      </c>
      <c r="I10" s="24" t="s">
        <v>4</v>
      </c>
      <c r="J10" s="59" t="s">
        <v>112</v>
      </c>
      <c r="K10" s="101">
        <f>(H9+H17+H75+H83+H76)/1000</f>
        <v>4.2458</v>
      </c>
      <c r="L10" s="48"/>
      <c r="M10" s="33">
        <f t="shared" si="0"/>
        <v>-4.2458</v>
      </c>
    </row>
    <row r="11" spans="1:14">
      <c r="A11" s="605" t="s">
        <v>37</v>
      </c>
      <c r="B11" s="606"/>
      <c r="C11" s="3">
        <v>2</v>
      </c>
      <c r="D11" s="3">
        <v>2.5</v>
      </c>
      <c r="E11" s="3">
        <f>C11*E4</f>
        <v>20</v>
      </c>
      <c r="F11" s="8">
        <f>D11*F4</f>
        <v>25</v>
      </c>
      <c r="G11" s="599"/>
      <c r="H11" s="110">
        <f t="shared" si="1"/>
        <v>45</v>
      </c>
      <c r="I11" s="25" t="s">
        <v>102</v>
      </c>
      <c r="J11" s="59" t="s">
        <v>112</v>
      </c>
      <c r="K11" s="102"/>
      <c r="L11" s="48"/>
      <c r="M11" s="33">
        <f t="shared" si="0"/>
        <v>0</v>
      </c>
    </row>
    <row r="12" spans="1:14">
      <c r="A12" s="605" t="s">
        <v>6</v>
      </c>
      <c r="B12" s="606"/>
      <c r="C12" s="3">
        <v>0.4</v>
      </c>
      <c r="D12" s="3">
        <v>0.5</v>
      </c>
      <c r="E12" s="3">
        <f>C12*E4</f>
        <v>4</v>
      </c>
      <c r="F12" s="8">
        <f>D12*F4</f>
        <v>5</v>
      </c>
      <c r="G12" s="599"/>
      <c r="H12" s="110">
        <f t="shared" si="1"/>
        <v>9</v>
      </c>
      <c r="I12" s="23" t="s">
        <v>27</v>
      </c>
      <c r="J12" s="59" t="s">
        <v>116</v>
      </c>
      <c r="K12" s="102">
        <f>H66/450</f>
        <v>7.5555555555555554</v>
      </c>
      <c r="L12" s="48"/>
      <c r="M12" s="33">
        <f t="shared" si="0"/>
        <v>-7.5555555555555554</v>
      </c>
    </row>
    <row r="13" spans="1:14" ht="15.75" thickBot="1">
      <c r="A13" s="638" t="s">
        <v>7</v>
      </c>
      <c r="B13" s="639"/>
      <c r="C13" s="6">
        <v>3</v>
      </c>
      <c r="D13" s="6">
        <v>5</v>
      </c>
      <c r="E13" s="6">
        <f>C13*E4</f>
        <v>30</v>
      </c>
      <c r="F13" s="16">
        <f>D13*F4</f>
        <v>50</v>
      </c>
      <c r="G13" s="600"/>
      <c r="H13" s="144">
        <f t="shared" si="1"/>
        <v>80</v>
      </c>
      <c r="I13" s="23" t="s">
        <v>53</v>
      </c>
      <c r="J13" s="59" t="s">
        <v>116</v>
      </c>
      <c r="K13" s="102"/>
      <c r="L13" s="48"/>
      <c r="M13" s="33">
        <f t="shared" si="0"/>
        <v>0</v>
      </c>
    </row>
    <row r="14" spans="1:14" ht="15.75" thickBot="1">
      <c r="A14" s="613" t="s">
        <v>8</v>
      </c>
      <c r="B14" s="614"/>
      <c r="C14" s="614"/>
      <c r="D14" s="614"/>
      <c r="E14" s="614"/>
      <c r="F14" s="614"/>
      <c r="G14" s="628"/>
      <c r="H14" s="629"/>
      <c r="I14" s="23" t="s">
        <v>62</v>
      </c>
      <c r="J14" s="59" t="s">
        <v>116</v>
      </c>
      <c r="K14" s="102"/>
      <c r="L14" s="48"/>
      <c r="M14" s="33">
        <f t="shared" si="0"/>
        <v>0</v>
      </c>
    </row>
    <row r="15" spans="1:14">
      <c r="A15" s="603" t="s">
        <v>9</v>
      </c>
      <c r="B15" s="604"/>
      <c r="C15" s="13">
        <v>2.5</v>
      </c>
      <c r="D15" s="13">
        <v>2.5</v>
      </c>
      <c r="E15" s="13">
        <f>C15*E4</f>
        <v>25</v>
      </c>
      <c r="F15" s="20">
        <f>D15*F4</f>
        <v>25</v>
      </c>
      <c r="G15" s="598"/>
      <c r="H15" s="112">
        <f>E15+F15</f>
        <v>50</v>
      </c>
      <c r="I15" s="23" t="s">
        <v>107</v>
      </c>
      <c r="J15" s="59" t="s">
        <v>116</v>
      </c>
      <c r="K15" s="102"/>
      <c r="L15" s="48"/>
      <c r="M15" s="33">
        <f t="shared" si="0"/>
        <v>0</v>
      </c>
    </row>
    <row r="16" spans="1:14">
      <c r="A16" s="605" t="s">
        <v>10</v>
      </c>
      <c r="B16" s="606"/>
      <c r="C16" s="3">
        <v>6</v>
      </c>
      <c r="D16" s="3">
        <v>6</v>
      </c>
      <c r="E16" s="3">
        <f>C16*E4</f>
        <v>60</v>
      </c>
      <c r="F16" s="8">
        <f>D16*F4</f>
        <v>60</v>
      </c>
      <c r="G16" s="599"/>
      <c r="H16" s="110">
        <f>E16+F16</f>
        <v>120</v>
      </c>
      <c r="I16" s="26" t="s">
        <v>51</v>
      </c>
      <c r="J16" s="59" t="s">
        <v>112</v>
      </c>
      <c r="K16" s="102"/>
      <c r="L16" s="48"/>
      <c r="M16" s="33">
        <f t="shared" si="0"/>
        <v>0</v>
      </c>
    </row>
    <row r="17" spans="1:13">
      <c r="A17" s="605" t="s">
        <v>4</v>
      </c>
      <c r="B17" s="606"/>
      <c r="C17" s="3">
        <v>90</v>
      </c>
      <c r="D17" s="3">
        <v>90</v>
      </c>
      <c r="E17" s="3">
        <f>C17*E4</f>
        <v>900</v>
      </c>
      <c r="F17" s="8">
        <f>D17*F4</f>
        <v>900</v>
      </c>
      <c r="G17" s="599"/>
      <c r="H17" s="110">
        <f>E17+F17</f>
        <v>1800</v>
      </c>
      <c r="I17" s="23" t="s">
        <v>54</v>
      </c>
      <c r="J17" s="59" t="s">
        <v>116</v>
      </c>
      <c r="K17" s="102"/>
      <c r="L17" s="48"/>
      <c r="M17" s="33">
        <f t="shared" si="0"/>
        <v>0</v>
      </c>
    </row>
    <row r="18" spans="1:13" ht="15.75" thickBot="1">
      <c r="A18" s="638" t="s">
        <v>5</v>
      </c>
      <c r="B18" s="639"/>
      <c r="C18" s="6">
        <v>108</v>
      </c>
      <c r="D18" s="6">
        <v>108</v>
      </c>
      <c r="E18" s="6">
        <f>C18*E4</f>
        <v>1080</v>
      </c>
      <c r="F18" s="16">
        <f>D18*F4</f>
        <v>1080</v>
      </c>
      <c r="G18" s="600"/>
      <c r="H18" s="144">
        <f>E18+F18</f>
        <v>2160</v>
      </c>
      <c r="I18" s="23" t="s">
        <v>48</v>
      </c>
      <c r="J18" s="59" t="s">
        <v>111</v>
      </c>
      <c r="K18" s="101"/>
      <c r="L18" s="48"/>
      <c r="M18" s="33">
        <f t="shared" si="0"/>
        <v>0</v>
      </c>
    </row>
    <row r="19" spans="1:13" ht="15.75" thickBot="1">
      <c r="A19" s="613" t="s">
        <v>11</v>
      </c>
      <c r="B19" s="614"/>
      <c r="C19" s="614"/>
      <c r="D19" s="614"/>
      <c r="E19" s="614"/>
      <c r="F19" s="614"/>
      <c r="G19" s="628"/>
      <c r="H19" s="629"/>
      <c r="I19" s="27" t="s">
        <v>16</v>
      </c>
      <c r="J19" s="59" t="s">
        <v>117</v>
      </c>
      <c r="K19" s="102">
        <f>(H32+H72)/48</f>
        <v>3.1125000000000003</v>
      </c>
      <c r="L19" s="48"/>
      <c r="M19" s="121">
        <f t="shared" si="0"/>
        <v>-3.1125000000000003</v>
      </c>
    </row>
    <row r="20" spans="1:13">
      <c r="A20" s="603" t="s">
        <v>12</v>
      </c>
      <c r="B20" s="604"/>
      <c r="C20" s="13">
        <v>25</v>
      </c>
      <c r="D20" s="13">
        <v>30</v>
      </c>
      <c r="E20" s="13">
        <f>C20*E4</f>
        <v>250</v>
      </c>
      <c r="F20" s="20">
        <f>D20*F4</f>
        <v>300</v>
      </c>
      <c r="G20" s="598"/>
      <c r="H20" s="112">
        <f>E20+F20</f>
        <v>550</v>
      </c>
      <c r="I20" s="23" t="s">
        <v>88</v>
      </c>
      <c r="J20" s="59" t="s">
        <v>111</v>
      </c>
      <c r="K20" s="101">
        <f>(H55+H78)/1000</f>
        <v>4.9000000000000002E-2</v>
      </c>
      <c r="L20" s="48"/>
      <c r="M20" s="33">
        <f t="shared" si="0"/>
        <v>-4.9000000000000002E-2</v>
      </c>
    </row>
    <row r="21" spans="1:13" ht="16.5" customHeight="1" thickBot="1">
      <c r="A21" s="611" t="s">
        <v>7</v>
      </c>
      <c r="B21" s="612"/>
      <c r="C21" s="100">
        <v>5</v>
      </c>
      <c r="D21" s="100">
        <v>5</v>
      </c>
      <c r="E21" s="100">
        <f>C21*E4</f>
        <v>50</v>
      </c>
      <c r="F21" s="9">
        <f>D21*F4</f>
        <v>50</v>
      </c>
      <c r="G21" s="634"/>
      <c r="H21" s="111">
        <f>E21+F21</f>
        <v>100</v>
      </c>
      <c r="I21" s="23" t="s">
        <v>74</v>
      </c>
      <c r="J21" s="59" t="s">
        <v>111</v>
      </c>
      <c r="K21" s="101"/>
      <c r="L21" s="48"/>
      <c r="M21" s="33">
        <f t="shared" si="0"/>
        <v>0</v>
      </c>
    </row>
    <row r="22" spans="1:13" ht="15.75" customHeight="1" thickBot="1">
      <c r="A22" s="616" t="s">
        <v>33</v>
      </c>
      <c r="B22" s="617"/>
      <c r="C22" s="617"/>
      <c r="D22" s="617"/>
      <c r="E22" s="617"/>
      <c r="F22" s="617"/>
      <c r="G22" s="617"/>
      <c r="H22" s="617"/>
      <c r="I22" s="23" t="s">
        <v>55</v>
      </c>
      <c r="J22" s="59" t="s">
        <v>111</v>
      </c>
      <c r="K22" s="101"/>
      <c r="L22" s="48"/>
      <c r="M22" s="33">
        <f t="shared" si="0"/>
        <v>0</v>
      </c>
    </row>
    <row r="23" spans="1:13" ht="15.75" customHeight="1" thickBot="1">
      <c r="A23" s="618" t="s">
        <v>228</v>
      </c>
      <c r="B23" s="619"/>
      <c r="C23" s="258">
        <v>200</v>
      </c>
      <c r="D23" s="43">
        <v>180</v>
      </c>
      <c r="E23" s="43">
        <f>C23*E4</f>
        <v>2000</v>
      </c>
      <c r="F23" s="418">
        <f>D23*F4</f>
        <v>1800</v>
      </c>
      <c r="G23" s="429"/>
      <c r="H23" s="304">
        <f>E23+F23</f>
        <v>3800</v>
      </c>
      <c r="I23" s="203" t="s">
        <v>2</v>
      </c>
      <c r="J23" s="59" t="s">
        <v>111</v>
      </c>
      <c r="K23" s="101">
        <f>H7/1000</f>
        <v>0.23499999999999999</v>
      </c>
      <c r="L23" s="48"/>
      <c r="M23" s="33"/>
    </row>
    <row r="24" spans="1:13" ht="15.75" customHeight="1" thickBot="1">
      <c r="A24" s="613" t="s">
        <v>32</v>
      </c>
      <c r="B24" s="614"/>
      <c r="C24" s="614"/>
      <c r="D24" s="614"/>
      <c r="E24" s="614"/>
      <c r="F24" s="614"/>
      <c r="G24" s="614"/>
      <c r="H24" s="615"/>
      <c r="I24" s="23" t="s">
        <v>3</v>
      </c>
      <c r="J24" s="59" t="s">
        <v>111</v>
      </c>
      <c r="K24" s="101">
        <f>H8/1000</f>
        <v>0.17499999999999999</v>
      </c>
      <c r="L24" s="48"/>
      <c r="M24" s="33">
        <f t="shared" si="0"/>
        <v>-0.17499999999999999</v>
      </c>
    </row>
    <row r="25" spans="1:13" ht="15.75" customHeight="1">
      <c r="A25" s="620" t="s">
        <v>249</v>
      </c>
      <c r="B25" s="482" t="s">
        <v>14</v>
      </c>
      <c r="C25" s="50">
        <v>40.880000000000003</v>
      </c>
      <c r="D25" s="50">
        <v>61.31</v>
      </c>
      <c r="E25" s="50">
        <f>C25*E4</f>
        <v>408.8</v>
      </c>
      <c r="F25" s="328">
        <f>D25*F4</f>
        <v>613.1</v>
      </c>
      <c r="G25" s="635"/>
      <c r="H25" s="298">
        <f>E25+F25</f>
        <v>1021.9000000000001</v>
      </c>
      <c r="I25" s="198" t="s">
        <v>68</v>
      </c>
      <c r="J25" s="59" t="s">
        <v>111</v>
      </c>
      <c r="K25" s="101"/>
      <c r="L25" s="48"/>
      <c r="M25" s="33">
        <f t="shared" si="0"/>
        <v>0</v>
      </c>
    </row>
    <row r="26" spans="1:13" ht="15.75" customHeight="1">
      <c r="A26" s="621"/>
      <c r="B26" s="483" t="s">
        <v>69</v>
      </c>
      <c r="C26" s="108">
        <v>11.4</v>
      </c>
      <c r="D26" s="108">
        <v>17.100000000000001</v>
      </c>
      <c r="E26" s="108">
        <f>C26*E4</f>
        <v>114</v>
      </c>
      <c r="F26" s="329">
        <f>D26*F4</f>
        <v>171</v>
      </c>
      <c r="G26" s="636"/>
      <c r="H26" s="299">
        <f>E26+F26</f>
        <v>285</v>
      </c>
      <c r="I26" s="198" t="s">
        <v>185</v>
      </c>
      <c r="J26" s="59" t="s">
        <v>111</v>
      </c>
      <c r="K26" s="101">
        <f>H35/1000</f>
        <v>0.22</v>
      </c>
      <c r="L26" s="48"/>
      <c r="M26" s="33">
        <f t="shared" si="0"/>
        <v>-0.22</v>
      </c>
    </row>
    <row r="27" spans="1:13" ht="15" customHeight="1" thickBot="1">
      <c r="A27" s="622"/>
      <c r="B27" s="282" t="s">
        <v>10</v>
      </c>
      <c r="C27" s="94">
        <v>0.4</v>
      </c>
      <c r="D27" s="94">
        <v>0.6</v>
      </c>
      <c r="E27" s="94">
        <f>C27*E4</f>
        <v>4</v>
      </c>
      <c r="F27" s="359">
        <f>D27*F4</f>
        <v>6</v>
      </c>
      <c r="G27" s="637"/>
      <c r="H27" s="302">
        <f>E27+F27</f>
        <v>10</v>
      </c>
      <c r="I27" s="312" t="s">
        <v>72</v>
      </c>
      <c r="J27" s="59" t="s">
        <v>111</v>
      </c>
      <c r="K27" s="101"/>
      <c r="L27" s="48"/>
      <c r="M27" s="33">
        <f t="shared" si="0"/>
        <v>0</v>
      </c>
    </row>
    <row r="28" spans="1:13" ht="15" customHeight="1" thickBot="1">
      <c r="A28" s="607" t="s">
        <v>250</v>
      </c>
      <c r="B28" s="608"/>
      <c r="C28" s="608"/>
      <c r="D28" s="608"/>
      <c r="E28" s="608"/>
      <c r="F28" s="608"/>
      <c r="G28" s="609"/>
      <c r="H28" s="610"/>
      <c r="I28" s="26" t="s">
        <v>90</v>
      </c>
      <c r="J28" s="59" t="s">
        <v>111</v>
      </c>
      <c r="K28" s="101">
        <f>(H11+H16+H27+H67+H62+H80+H87+H57)/1000</f>
        <v>0.46750000000000003</v>
      </c>
      <c r="L28" s="48"/>
      <c r="M28" s="33">
        <f t="shared" si="0"/>
        <v>-0.46750000000000003</v>
      </c>
    </row>
    <row r="29" spans="1:13" ht="15" customHeight="1">
      <c r="A29" s="632" t="s">
        <v>18</v>
      </c>
      <c r="B29" s="67" t="s">
        <v>103</v>
      </c>
      <c r="C29" s="68">
        <v>11.97</v>
      </c>
      <c r="D29" s="68">
        <v>17.850000000000001</v>
      </c>
      <c r="E29" s="67">
        <f>C29*E4</f>
        <v>119.7</v>
      </c>
      <c r="F29" s="152">
        <f>D29*F4</f>
        <v>178.5</v>
      </c>
      <c r="G29" s="152">
        <f>D29*G3</f>
        <v>178.5</v>
      </c>
      <c r="H29" s="261">
        <f>E29+F29+G29</f>
        <v>476.7</v>
      </c>
      <c r="I29" s="26" t="s">
        <v>20</v>
      </c>
      <c r="J29" s="59" t="s">
        <v>111</v>
      </c>
      <c r="K29" s="101"/>
      <c r="L29" s="48"/>
      <c r="M29" s="33">
        <f t="shared" si="0"/>
        <v>0</v>
      </c>
    </row>
    <row r="30" spans="1:13" ht="15" customHeight="1">
      <c r="A30" s="633"/>
      <c r="B30" s="69" t="s">
        <v>216</v>
      </c>
      <c r="C30" s="70">
        <v>11.97</v>
      </c>
      <c r="D30" s="70">
        <v>17.850000000000001</v>
      </c>
      <c r="E30" s="69">
        <f>C30*E4</f>
        <v>119.7</v>
      </c>
      <c r="F30" s="146">
        <f>D30*F4</f>
        <v>178.5</v>
      </c>
      <c r="G30" s="146">
        <f>D30*G3</f>
        <v>178.5</v>
      </c>
      <c r="H30" s="188">
        <f>E30+F30+G30</f>
        <v>476.7</v>
      </c>
      <c r="I30" s="23" t="s">
        <v>40</v>
      </c>
      <c r="J30" s="59" t="s">
        <v>111</v>
      </c>
      <c r="K30" s="104"/>
      <c r="L30" s="3"/>
      <c r="M30" s="33">
        <f t="shared" si="0"/>
        <v>0</v>
      </c>
    </row>
    <row r="31" spans="1:13" ht="15" customHeight="1">
      <c r="A31" s="633"/>
      <c r="B31" s="3" t="s">
        <v>15</v>
      </c>
      <c r="C31" s="3">
        <v>1.19</v>
      </c>
      <c r="D31" s="3">
        <v>1.79</v>
      </c>
      <c r="E31" s="3">
        <f>C31*E4</f>
        <v>11.899999999999999</v>
      </c>
      <c r="F31" s="8">
        <f>D31*F4</f>
        <v>17.899999999999999</v>
      </c>
      <c r="G31" s="170">
        <f>D31*G3</f>
        <v>17.899999999999999</v>
      </c>
      <c r="H31" s="110">
        <f>E31+F31+G31</f>
        <v>47.699999999999996</v>
      </c>
      <c r="I31" s="23" t="s">
        <v>26</v>
      </c>
      <c r="J31" s="59" t="s">
        <v>111</v>
      </c>
      <c r="K31" s="101">
        <f>H65/1000</f>
        <v>0.4</v>
      </c>
      <c r="L31" s="66"/>
      <c r="M31" s="130">
        <f t="shared" si="0"/>
        <v>-0.4</v>
      </c>
    </row>
    <row r="32" spans="1:13" ht="15" customHeight="1">
      <c r="A32" s="633"/>
      <c r="B32" s="3" t="s">
        <v>16</v>
      </c>
      <c r="C32" s="3">
        <v>0.96</v>
      </c>
      <c r="D32" s="3">
        <v>1.44</v>
      </c>
      <c r="E32" s="3">
        <f>C32*E4</f>
        <v>9.6</v>
      </c>
      <c r="F32" s="8">
        <f>D32*F4</f>
        <v>14.399999999999999</v>
      </c>
      <c r="G32" s="170">
        <f>D32*G3</f>
        <v>14.399999999999999</v>
      </c>
      <c r="H32" s="110">
        <f t="shared" ref="H32:H40" si="2">E32+F32+G32</f>
        <v>38.4</v>
      </c>
      <c r="I32" s="22" t="s">
        <v>47</v>
      </c>
      <c r="J32" s="59" t="s">
        <v>111</v>
      </c>
      <c r="K32" s="103"/>
      <c r="L32" s="3"/>
      <c r="M32" s="33">
        <f t="shared" si="0"/>
        <v>0</v>
      </c>
    </row>
    <row r="33" spans="1:13">
      <c r="A33" s="633"/>
      <c r="B33" s="3" t="s">
        <v>6</v>
      </c>
      <c r="C33" s="3">
        <v>0.1</v>
      </c>
      <c r="D33" s="3">
        <v>0.15</v>
      </c>
      <c r="E33" s="3">
        <f>C33*E4</f>
        <v>1</v>
      </c>
      <c r="F33" s="8">
        <f>D33*F4</f>
        <v>1.5</v>
      </c>
      <c r="G33" s="170">
        <f>D33*G3</f>
        <v>1.5</v>
      </c>
      <c r="H33" s="110">
        <f t="shared" si="2"/>
        <v>4</v>
      </c>
      <c r="I33" s="23" t="s">
        <v>9</v>
      </c>
      <c r="J33" s="59" t="s">
        <v>111</v>
      </c>
      <c r="K33" s="103">
        <f>H15/1000</f>
        <v>0.05</v>
      </c>
      <c r="L33" s="129"/>
      <c r="M33" s="130">
        <f t="shared" si="0"/>
        <v>-0.05</v>
      </c>
    </row>
    <row r="34" spans="1:13">
      <c r="A34" s="623" t="s">
        <v>19</v>
      </c>
      <c r="B34" s="3" t="s">
        <v>17</v>
      </c>
      <c r="C34" s="181">
        <v>59.9</v>
      </c>
      <c r="D34" s="3">
        <v>80</v>
      </c>
      <c r="E34" s="3">
        <f>C34*E4</f>
        <v>599</v>
      </c>
      <c r="F34" s="8">
        <f>D34*F4</f>
        <v>800</v>
      </c>
      <c r="G34" s="170">
        <f>D34*G3</f>
        <v>800</v>
      </c>
      <c r="H34" s="110">
        <f t="shared" si="2"/>
        <v>2199</v>
      </c>
      <c r="I34" s="23" t="s">
        <v>31</v>
      </c>
      <c r="J34" s="59" t="s">
        <v>111</v>
      </c>
      <c r="K34" s="104">
        <f>H86/1000</f>
        <v>8.5000000000000006E-3</v>
      </c>
      <c r="L34" s="129"/>
      <c r="M34" s="130">
        <f t="shared" si="0"/>
        <v>-8.5000000000000006E-3</v>
      </c>
    </row>
    <row r="35" spans="1:13">
      <c r="A35" s="624"/>
      <c r="B35" s="3" t="s">
        <v>185</v>
      </c>
      <c r="C35" s="181">
        <v>6</v>
      </c>
      <c r="D35" s="3">
        <v>8</v>
      </c>
      <c r="E35" s="3">
        <f>C35*E4</f>
        <v>60</v>
      </c>
      <c r="F35" s="8">
        <f>D35*F4</f>
        <v>80</v>
      </c>
      <c r="G35" s="170">
        <f>D35*G3</f>
        <v>80</v>
      </c>
      <c r="H35" s="110">
        <f>E35+F35+G35</f>
        <v>220</v>
      </c>
      <c r="I35" s="26" t="s">
        <v>63</v>
      </c>
      <c r="J35" s="59" t="s">
        <v>111</v>
      </c>
      <c r="K35" s="104"/>
      <c r="L35" s="66"/>
      <c r="M35" s="130">
        <f t="shared" si="0"/>
        <v>0</v>
      </c>
    </row>
    <row r="36" spans="1:13">
      <c r="A36" s="625"/>
      <c r="B36" s="3" t="s">
        <v>14</v>
      </c>
      <c r="C36" s="181">
        <v>7.5</v>
      </c>
      <c r="D36" s="3">
        <v>10</v>
      </c>
      <c r="E36" s="3">
        <f>C36*E4</f>
        <v>75</v>
      </c>
      <c r="F36" s="8">
        <f>D36*F4</f>
        <v>100</v>
      </c>
      <c r="G36" s="170">
        <f>D36*G3</f>
        <v>100</v>
      </c>
      <c r="H36" s="110">
        <f t="shared" si="2"/>
        <v>275</v>
      </c>
      <c r="I36" s="24" t="s">
        <v>13</v>
      </c>
      <c r="J36" s="59" t="s">
        <v>112</v>
      </c>
      <c r="K36" s="101">
        <f>F23/1000</f>
        <v>1.8</v>
      </c>
      <c r="L36" s="3"/>
      <c r="M36" s="33">
        <f t="shared" si="0"/>
        <v>-1.8</v>
      </c>
    </row>
    <row r="37" spans="1:13">
      <c r="A37" s="625"/>
      <c r="B37" s="3" t="s">
        <v>15</v>
      </c>
      <c r="C37" s="3">
        <v>7.2</v>
      </c>
      <c r="D37" s="3">
        <v>9.6</v>
      </c>
      <c r="E37" s="3">
        <f>C37*E4</f>
        <v>72</v>
      </c>
      <c r="F37" s="8">
        <f>D37*F4</f>
        <v>96</v>
      </c>
      <c r="G37" s="170">
        <f>D37*G3</f>
        <v>96</v>
      </c>
      <c r="H37" s="110">
        <f t="shared" si="2"/>
        <v>264</v>
      </c>
      <c r="I37" s="24" t="s">
        <v>6</v>
      </c>
      <c r="J37" s="59" t="s">
        <v>111</v>
      </c>
      <c r="K37" s="101">
        <f>(H12+H33+H39+H48+H58+H70+H81+H85)/1000</f>
        <v>7.1400000000000005E-2</v>
      </c>
      <c r="L37" s="3"/>
      <c r="M37" s="33">
        <f t="shared" si="0"/>
        <v>-7.1400000000000005E-2</v>
      </c>
    </row>
    <row r="38" spans="1:13">
      <c r="A38" s="625"/>
      <c r="B38" s="3" t="s">
        <v>21</v>
      </c>
      <c r="C38" s="3">
        <v>1.5</v>
      </c>
      <c r="D38" s="3">
        <v>2</v>
      </c>
      <c r="E38" s="3">
        <f>C38*E4</f>
        <v>15</v>
      </c>
      <c r="F38" s="8">
        <f>D38*F4</f>
        <v>20</v>
      </c>
      <c r="G38" s="170">
        <f>D38*G3</f>
        <v>20</v>
      </c>
      <c r="H38" s="110">
        <f t="shared" si="2"/>
        <v>55</v>
      </c>
      <c r="I38" s="24" t="s">
        <v>17</v>
      </c>
      <c r="J38" s="59" t="s">
        <v>111</v>
      </c>
      <c r="K38" s="101">
        <f>(H34+H82)/1000</f>
        <v>5.1630000000000003</v>
      </c>
      <c r="L38" s="3"/>
      <c r="M38" s="33"/>
    </row>
    <row r="39" spans="1:13">
      <c r="A39" s="625"/>
      <c r="B39" s="3" t="s">
        <v>6</v>
      </c>
      <c r="C39" s="3">
        <v>0.5</v>
      </c>
      <c r="D39" s="3">
        <v>0.7</v>
      </c>
      <c r="E39" s="3">
        <f>C39*E4</f>
        <v>5</v>
      </c>
      <c r="F39" s="8">
        <f>D39*F4</f>
        <v>7</v>
      </c>
      <c r="G39" s="170">
        <f>D39*G3</f>
        <v>7</v>
      </c>
      <c r="H39" s="110">
        <f t="shared" si="2"/>
        <v>19</v>
      </c>
      <c r="I39" s="23" t="s">
        <v>81</v>
      </c>
      <c r="J39" s="59" t="s">
        <v>112</v>
      </c>
      <c r="K39" s="101">
        <f>H54/1000</f>
        <v>0.06</v>
      </c>
      <c r="L39" s="3"/>
      <c r="M39" s="33">
        <f t="shared" ref="M39:M60" si="3">L39-K39</f>
        <v>-0.06</v>
      </c>
    </row>
    <row r="40" spans="1:13" ht="15.75" thickBot="1">
      <c r="A40" s="626"/>
      <c r="B40" s="6" t="s">
        <v>5</v>
      </c>
      <c r="C40" s="6">
        <v>105</v>
      </c>
      <c r="D40" s="6">
        <v>140</v>
      </c>
      <c r="E40" s="6">
        <f>C40*E4</f>
        <v>1050</v>
      </c>
      <c r="F40" s="16">
        <f>D40*F4</f>
        <v>1400</v>
      </c>
      <c r="G40" s="260">
        <f>D40*G3</f>
        <v>1400</v>
      </c>
      <c r="H40" s="144">
        <f t="shared" si="2"/>
        <v>3850</v>
      </c>
      <c r="I40" s="23" t="s">
        <v>91</v>
      </c>
      <c r="J40" s="59" t="s">
        <v>112</v>
      </c>
      <c r="K40" s="102"/>
      <c r="L40" s="3"/>
      <c r="M40" s="33">
        <f t="shared" si="3"/>
        <v>0</v>
      </c>
    </row>
    <row r="41" spans="1:13" ht="15.75" thickBot="1">
      <c r="A41" s="592" t="s">
        <v>291</v>
      </c>
      <c r="B41" s="593"/>
      <c r="C41" s="593"/>
      <c r="D41" s="593"/>
      <c r="E41" s="593"/>
      <c r="F41" s="593"/>
      <c r="G41" s="630"/>
      <c r="H41" s="631"/>
      <c r="I41" s="23" t="s">
        <v>122</v>
      </c>
      <c r="J41" s="59" t="s">
        <v>111</v>
      </c>
      <c r="K41" s="101"/>
      <c r="L41" s="3"/>
      <c r="M41" s="33">
        <f t="shared" si="3"/>
        <v>0</v>
      </c>
    </row>
    <row r="42" spans="1:13">
      <c r="A42" s="595" t="s">
        <v>103</v>
      </c>
      <c r="B42" s="588"/>
      <c r="C42" s="344">
        <v>36.57</v>
      </c>
      <c r="D42" s="344">
        <v>51.45</v>
      </c>
      <c r="E42" s="343">
        <f>C42*E4</f>
        <v>365.7</v>
      </c>
      <c r="F42" s="345">
        <f>D42*F4</f>
        <v>514.5</v>
      </c>
      <c r="G42" s="591"/>
      <c r="H42" s="571">
        <f t="shared" ref="H42:H58" si="4">E42+F42+G42</f>
        <v>880.2</v>
      </c>
      <c r="I42" s="202" t="s">
        <v>78</v>
      </c>
      <c r="J42" s="59" t="s">
        <v>111</v>
      </c>
      <c r="K42" s="101">
        <f>H51/1000</f>
        <v>3.5830000000000002</v>
      </c>
      <c r="L42" s="3"/>
      <c r="M42" s="33">
        <f t="shared" si="3"/>
        <v>-3.5830000000000002</v>
      </c>
    </row>
    <row r="43" spans="1:13">
      <c r="A43" s="596" t="s">
        <v>114</v>
      </c>
      <c r="B43" s="581"/>
      <c r="C43" s="70">
        <v>36.57</v>
      </c>
      <c r="D43" s="70">
        <v>51.45</v>
      </c>
      <c r="E43" s="69">
        <f>C43*E4</f>
        <v>365.7</v>
      </c>
      <c r="F43" s="146">
        <f>D43*F4</f>
        <v>514.5</v>
      </c>
      <c r="G43" s="585"/>
      <c r="H43" s="572">
        <f t="shared" si="4"/>
        <v>880.2</v>
      </c>
      <c r="I43" s="202" t="s">
        <v>15</v>
      </c>
      <c r="J43" s="59" t="s">
        <v>111</v>
      </c>
      <c r="K43" s="101">
        <f>(H31+H37+H44+H52)/1000</f>
        <v>0.68159999999999998</v>
      </c>
      <c r="L43" s="3"/>
      <c r="M43" s="33">
        <f t="shared" si="3"/>
        <v>-0.68159999999999998</v>
      </c>
    </row>
    <row r="44" spans="1:13">
      <c r="A44" s="597" t="s">
        <v>15</v>
      </c>
      <c r="B44" s="581"/>
      <c r="C44" s="226">
        <v>10.4</v>
      </c>
      <c r="D44" s="226">
        <v>14.64</v>
      </c>
      <c r="E44" s="3">
        <f>C44*E4</f>
        <v>104</v>
      </c>
      <c r="F44" s="8">
        <f>D44*F4</f>
        <v>146.4</v>
      </c>
      <c r="G44" s="585"/>
      <c r="H44" s="119">
        <f t="shared" si="4"/>
        <v>250.4</v>
      </c>
      <c r="I44" s="202" t="s">
        <v>14</v>
      </c>
      <c r="J44" s="59" t="s">
        <v>111</v>
      </c>
      <c r="K44" s="101">
        <f>(H25+H36+H53)/1000</f>
        <v>1.3594000000000002</v>
      </c>
      <c r="L44" s="3"/>
      <c r="M44" s="33">
        <f t="shared" si="3"/>
        <v>-1.3594000000000002</v>
      </c>
    </row>
    <row r="45" spans="1:13">
      <c r="A45" s="589" t="s">
        <v>104</v>
      </c>
      <c r="B45" s="581"/>
      <c r="C45" s="3">
        <v>8.1300000000000008</v>
      </c>
      <c r="D45" s="3">
        <v>11</v>
      </c>
      <c r="E45" s="3">
        <f>C45*E4</f>
        <v>81.300000000000011</v>
      </c>
      <c r="F45" s="8">
        <f>D45*F4</f>
        <v>110</v>
      </c>
      <c r="G45" s="585"/>
      <c r="H45" s="119">
        <f t="shared" si="4"/>
        <v>191.3</v>
      </c>
      <c r="I45" s="202" t="s">
        <v>50</v>
      </c>
      <c r="J45" s="59" t="s">
        <v>111</v>
      </c>
      <c r="K45" s="101"/>
      <c r="L45" s="3"/>
      <c r="M45" s="33">
        <f t="shared" si="3"/>
        <v>0</v>
      </c>
    </row>
    <row r="46" spans="1:13">
      <c r="A46" s="589" t="s">
        <v>5</v>
      </c>
      <c r="B46" s="581"/>
      <c r="C46" s="3">
        <v>5.2</v>
      </c>
      <c r="D46" s="3">
        <v>14.7</v>
      </c>
      <c r="E46" s="3">
        <f>C46*E4</f>
        <v>52</v>
      </c>
      <c r="F46" s="8">
        <f>D46*F4</f>
        <v>147</v>
      </c>
      <c r="G46" s="585"/>
      <c r="H46" s="119">
        <f t="shared" si="4"/>
        <v>199</v>
      </c>
      <c r="I46" s="255" t="s">
        <v>28</v>
      </c>
      <c r="J46" s="59" t="s">
        <v>111</v>
      </c>
      <c r="K46" s="101"/>
      <c r="L46" s="3"/>
      <c r="M46" s="33">
        <f t="shared" si="3"/>
        <v>0</v>
      </c>
    </row>
    <row r="47" spans="1:13" ht="16.5" customHeight="1">
      <c r="A47" s="589" t="s">
        <v>22</v>
      </c>
      <c r="B47" s="581"/>
      <c r="C47" s="3">
        <v>2.8</v>
      </c>
      <c r="D47" s="3">
        <v>4</v>
      </c>
      <c r="E47" s="3">
        <f>C47*E4</f>
        <v>28</v>
      </c>
      <c r="F47" s="8">
        <f>D47*F4</f>
        <v>40</v>
      </c>
      <c r="G47" s="585"/>
      <c r="H47" s="119">
        <f t="shared" si="4"/>
        <v>68</v>
      </c>
      <c r="I47" s="255" t="s">
        <v>69</v>
      </c>
      <c r="J47" s="59" t="s">
        <v>111</v>
      </c>
      <c r="K47" s="101">
        <f>H26/1000</f>
        <v>0.28499999999999998</v>
      </c>
      <c r="L47" s="3"/>
      <c r="M47" s="33">
        <f t="shared" si="3"/>
        <v>-0.28499999999999998</v>
      </c>
    </row>
    <row r="48" spans="1:13" ht="15.75" customHeight="1">
      <c r="A48" s="589" t="s">
        <v>6</v>
      </c>
      <c r="B48" s="581"/>
      <c r="C48" s="3">
        <v>0.4</v>
      </c>
      <c r="D48" s="3">
        <v>0.7</v>
      </c>
      <c r="E48" s="3">
        <f>C48*E4</f>
        <v>4</v>
      </c>
      <c r="F48" s="8">
        <f>D48*F4</f>
        <v>7</v>
      </c>
      <c r="G48" s="585"/>
      <c r="H48" s="119">
        <f t="shared" si="4"/>
        <v>11</v>
      </c>
      <c r="I48" s="255" t="s">
        <v>56</v>
      </c>
      <c r="J48" s="59" t="s">
        <v>111</v>
      </c>
      <c r="K48" s="101"/>
      <c r="L48" s="3"/>
      <c r="M48" s="33">
        <f t="shared" si="3"/>
        <v>0</v>
      </c>
    </row>
    <row r="49" spans="1:13" ht="15.75" customHeight="1" thickBot="1">
      <c r="A49" s="590" t="s">
        <v>21</v>
      </c>
      <c r="B49" s="583"/>
      <c r="C49" s="139">
        <v>0.6</v>
      </c>
      <c r="D49" s="139">
        <v>1</v>
      </c>
      <c r="E49" s="139">
        <f>C49*E4</f>
        <v>6</v>
      </c>
      <c r="F49" s="9">
        <f>D49*F4</f>
        <v>10</v>
      </c>
      <c r="G49" s="586"/>
      <c r="H49" s="168">
        <f t="shared" si="4"/>
        <v>16</v>
      </c>
      <c r="I49" s="198" t="s">
        <v>80</v>
      </c>
      <c r="J49" s="60" t="s">
        <v>112</v>
      </c>
      <c r="K49" s="102"/>
      <c r="L49" s="3"/>
      <c r="M49" s="33">
        <f t="shared" si="3"/>
        <v>0</v>
      </c>
    </row>
    <row r="50" spans="1:13" ht="15.75" customHeight="1" thickBot="1">
      <c r="A50" s="592" t="s">
        <v>251</v>
      </c>
      <c r="B50" s="593"/>
      <c r="C50" s="593"/>
      <c r="D50" s="593"/>
      <c r="E50" s="593"/>
      <c r="F50" s="593"/>
      <c r="G50" s="593"/>
      <c r="H50" s="594"/>
      <c r="I50" s="198"/>
      <c r="J50" s="60"/>
      <c r="K50" s="102"/>
      <c r="L50" s="3"/>
      <c r="M50" s="33"/>
    </row>
    <row r="51" spans="1:13" ht="15.75" customHeight="1">
      <c r="A51" s="587" t="s">
        <v>157</v>
      </c>
      <c r="B51" s="588"/>
      <c r="C51" s="219">
        <v>172</v>
      </c>
      <c r="D51" s="219">
        <v>186.3</v>
      </c>
      <c r="E51" s="219">
        <f>C51*E4</f>
        <v>1720</v>
      </c>
      <c r="F51" s="573">
        <f>D51*F4</f>
        <v>1863</v>
      </c>
      <c r="G51" s="584"/>
      <c r="H51" s="410">
        <f t="shared" si="4"/>
        <v>3583</v>
      </c>
      <c r="I51" s="250" t="s">
        <v>25</v>
      </c>
      <c r="J51" s="59" t="s">
        <v>111</v>
      </c>
      <c r="K51" s="101">
        <f>H60/1000</f>
        <v>0.28050000000000003</v>
      </c>
      <c r="L51" s="3"/>
      <c r="M51" s="33">
        <f t="shared" si="3"/>
        <v>-0.28050000000000003</v>
      </c>
    </row>
    <row r="52" spans="1:13" ht="15.75" customHeight="1">
      <c r="A52" s="580" t="s">
        <v>15</v>
      </c>
      <c r="B52" s="581"/>
      <c r="C52" s="242">
        <v>5.76</v>
      </c>
      <c r="D52" s="242">
        <v>6.19</v>
      </c>
      <c r="E52" s="242">
        <f>C52*E4</f>
        <v>57.599999999999994</v>
      </c>
      <c r="F52" s="201">
        <f>D52*F4</f>
        <v>61.900000000000006</v>
      </c>
      <c r="G52" s="585"/>
      <c r="H52" s="411">
        <f t="shared" si="4"/>
        <v>119.5</v>
      </c>
      <c r="I52" s="250" t="s">
        <v>77</v>
      </c>
      <c r="J52" s="59" t="s">
        <v>111</v>
      </c>
      <c r="K52" s="101"/>
      <c r="L52" s="3"/>
      <c r="M52" s="33">
        <f t="shared" si="3"/>
        <v>0</v>
      </c>
    </row>
    <row r="53" spans="1:13" ht="15.75" customHeight="1">
      <c r="A53" s="580" t="s">
        <v>14</v>
      </c>
      <c r="B53" s="581"/>
      <c r="C53" s="242">
        <v>3</v>
      </c>
      <c r="D53" s="242">
        <v>3.25</v>
      </c>
      <c r="E53" s="242">
        <f>C53*E4</f>
        <v>30</v>
      </c>
      <c r="F53" s="201">
        <f>D53*F4</f>
        <v>32.5</v>
      </c>
      <c r="G53" s="585"/>
      <c r="H53" s="411">
        <f t="shared" si="4"/>
        <v>62.5</v>
      </c>
      <c r="I53" s="250" t="s">
        <v>22</v>
      </c>
      <c r="J53" s="59" t="s">
        <v>111</v>
      </c>
      <c r="K53" s="101">
        <f>H47/1000</f>
        <v>6.8000000000000005E-2</v>
      </c>
      <c r="L53" s="3"/>
      <c r="M53" s="33">
        <f t="shared" si="3"/>
        <v>-6.8000000000000005E-2</v>
      </c>
    </row>
    <row r="54" spans="1:13" ht="15.75" customHeight="1">
      <c r="A54" s="580" t="s">
        <v>172</v>
      </c>
      <c r="B54" s="581"/>
      <c r="C54" s="242">
        <v>2.88</v>
      </c>
      <c r="D54" s="242">
        <v>3.12</v>
      </c>
      <c r="E54" s="242">
        <f>C54*E4</f>
        <v>28.799999999999997</v>
      </c>
      <c r="F54" s="201">
        <f>D54*F4</f>
        <v>31.200000000000003</v>
      </c>
      <c r="G54" s="585"/>
      <c r="H54" s="411">
        <f>E54+F54</f>
        <v>60</v>
      </c>
      <c r="I54" s="250" t="s">
        <v>12</v>
      </c>
      <c r="J54" s="59" t="s">
        <v>111</v>
      </c>
      <c r="K54" s="35">
        <f>H20/1000</f>
        <v>0.55000000000000004</v>
      </c>
      <c r="L54" s="3"/>
      <c r="M54" s="33">
        <f t="shared" si="3"/>
        <v>-0.55000000000000004</v>
      </c>
    </row>
    <row r="55" spans="1:13" ht="15.75" customHeight="1">
      <c r="A55" s="580" t="s">
        <v>118</v>
      </c>
      <c r="B55" s="581"/>
      <c r="C55" s="242">
        <v>1.44</v>
      </c>
      <c r="D55" s="242">
        <v>1.56</v>
      </c>
      <c r="E55" s="242">
        <f>C55*E4</f>
        <v>14.399999999999999</v>
      </c>
      <c r="F55" s="201">
        <f>D55*F4</f>
        <v>15.600000000000001</v>
      </c>
      <c r="G55" s="585"/>
      <c r="H55" s="411">
        <f>E55+F55</f>
        <v>30</v>
      </c>
      <c r="I55" s="198" t="s">
        <v>104</v>
      </c>
      <c r="J55" s="59" t="s">
        <v>111</v>
      </c>
      <c r="K55" s="58">
        <f>(H45+H89+H71)/1000</f>
        <v>0.88579999999999992</v>
      </c>
      <c r="L55" s="3"/>
      <c r="M55" s="33">
        <f t="shared" si="3"/>
        <v>-0.88579999999999992</v>
      </c>
    </row>
    <row r="56" spans="1:13" ht="15.75" customHeight="1">
      <c r="A56" s="580" t="s">
        <v>147</v>
      </c>
      <c r="B56" s="581"/>
      <c r="C56" s="242">
        <v>4.2</v>
      </c>
      <c r="D56" s="242">
        <v>4.55</v>
      </c>
      <c r="E56" s="242">
        <f>C56*E4</f>
        <v>42</v>
      </c>
      <c r="F56" s="201">
        <f>D56*F4</f>
        <v>45.5</v>
      </c>
      <c r="G56" s="585"/>
      <c r="H56" s="411">
        <f>E56+F56</f>
        <v>87.5</v>
      </c>
      <c r="I56" s="198" t="s">
        <v>119</v>
      </c>
      <c r="J56" s="59" t="s">
        <v>111</v>
      </c>
      <c r="K56" s="58">
        <f>H63/1000</f>
        <v>1.25</v>
      </c>
      <c r="L56" s="3"/>
      <c r="M56" s="33">
        <f t="shared" si="3"/>
        <v>-1.25</v>
      </c>
    </row>
    <row r="57" spans="1:13" ht="15.75" customHeight="1">
      <c r="A57" s="580" t="s">
        <v>10</v>
      </c>
      <c r="B57" s="581"/>
      <c r="C57" s="242">
        <v>0.9</v>
      </c>
      <c r="D57" s="242">
        <v>1</v>
      </c>
      <c r="E57" s="242">
        <f>C57*E4</f>
        <v>9</v>
      </c>
      <c r="F57" s="201">
        <f>D57*F4</f>
        <v>10</v>
      </c>
      <c r="G57" s="585"/>
      <c r="H57" s="411">
        <f>E57+F57</f>
        <v>19</v>
      </c>
      <c r="I57" s="198" t="s">
        <v>125</v>
      </c>
      <c r="J57" s="118" t="s">
        <v>111</v>
      </c>
      <c r="K57" s="35"/>
      <c r="L57" s="3"/>
      <c r="M57" s="33">
        <f t="shared" si="3"/>
        <v>0</v>
      </c>
    </row>
    <row r="58" spans="1:13" ht="15.75" thickBot="1">
      <c r="A58" s="582" t="s">
        <v>6</v>
      </c>
      <c r="B58" s="583"/>
      <c r="C58" s="220">
        <v>0.45</v>
      </c>
      <c r="D58" s="220">
        <v>0.5</v>
      </c>
      <c r="E58" s="220">
        <f>C58*E4</f>
        <v>4.5</v>
      </c>
      <c r="F58" s="221">
        <f>D58*F4</f>
        <v>5</v>
      </c>
      <c r="G58" s="586"/>
      <c r="H58" s="401">
        <f t="shared" si="4"/>
        <v>9.5</v>
      </c>
      <c r="I58" s="198" t="s">
        <v>208</v>
      </c>
      <c r="J58" s="118" t="s">
        <v>117</v>
      </c>
      <c r="K58" s="34">
        <f>E23/200</f>
        <v>10</v>
      </c>
      <c r="L58" s="3"/>
      <c r="M58" s="33">
        <f t="shared" si="3"/>
        <v>-10</v>
      </c>
    </row>
    <row r="59" spans="1:13" ht="15.75" thickBot="1">
      <c r="A59" s="607" t="s">
        <v>236</v>
      </c>
      <c r="B59" s="608"/>
      <c r="C59" s="608"/>
      <c r="D59" s="608"/>
      <c r="E59" s="608"/>
      <c r="F59" s="608"/>
      <c r="G59" s="608"/>
      <c r="H59" s="627"/>
      <c r="I59" s="198" t="s">
        <v>131</v>
      </c>
      <c r="J59" s="118" t="s">
        <v>111</v>
      </c>
      <c r="K59" s="3"/>
      <c r="L59" s="34"/>
      <c r="M59" s="121">
        <f t="shared" si="3"/>
        <v>0</v>
      </c>
    </row>
    <row r="60" spans="1:13" ht="15" customHeight="1">
      <c r="A60" s="643" t="s">
        <v>25</v>
      </c>
      <c r="B60" s="644"/>
      <c r="C60" s="13">
        <v>12.75</v>
      </c>
      <c r="D60" s="13">
        <v>15.3</v>
      </c>
      <c r="E60" s="13">
        <f>C60*E4</f>
        <v>127.5</v>
      </c>
      <c r="F60" s="20">
        <f>D60*F4</f>
        <v>153</v>
      </c>
      <c r="G60" s="640"/>
      <c r="H60" s="10">
        <f>E60+F60</f>
        <v>280.5</v>
      </c>
      <c r="I60" s="198" t="s">
        <v>135</v>
      </c>
      <c r="J60" s="118" t="s">
        <v>111</v>
      </c>
      <c r="K60" s="5"/>
      <c r="L60" s="5"/>
      <c r="M60" s="207">
        <f t="shared" si="3"/>
        <v>0</v>
      </c>
    </row>
    <row r="61" spans="1:13" ht="15" customHeight="1">
      <c r="A61" s="652" t="s">
        <v>5</v>
      </c>
      <c r="B61" s="653"/>
      <c r="C61" s="3">
        <v>152</v>
      </c>
      <c r="D61" s="3">
        <v>183</v>
      </c>
      <c r="E61" s="3">
        <f>C61*E4</f>
        <v>1520</v>
      </c>
      <c r="F61" s="8">
        <f>D61*F4</f>
        <v>1830</v>
      </c>
      <c r="G61" s="641"/>
      <c r="H61" s="11">
        <f>E61+F61</f>
        <v>3350</v>
      </c>
      <c r="I61" s="198" t="s">
        <v>137</v>
      </c>
      <c r="J61" s="118" t="s">
        <v>111</v>
      </c>
      <c r="K61" s="5"/>
      <c r="L61" s="5"/>
      <c r="M61" s="207"/>
    </row>
    <row r="62" spans="1:13" ht="15.75" thickBot="1">
      <c r="A62" s="648" t="s">
        <v>10</v>
      </c>
      <c r="B62" s="649"/>
      <c r="C62" s="6">
        <v>5</v>
      </c>
      <c r="D62" s="6">
        <v>6</v>
      </c>
      <c r="E62" s="6">
        <f>C62*E4</f>
        <v>50</v>
      </c>
      <c r="F62" s="16">
        <f>D62*F4</f>
        <v>60</v>
      </c>
      <c r="G62" s="642"/>
      <c r="H62" s="12">
        <f>E62+F62</f>
        <v>110</v>
      </c>
      <c r="I62" s="198" t="s">
        <v>139</v>
      </c>
      <c r="J62" s="118" t="s">
        <v>111</v>
      </c>
      <c r="K62" s="5"/>
      <c r="L62" s="5"/>
      <c r="M62" s="207"/>
    </row>
    <row r="63" spans="1:13" ht="15.75" customHeight="1" thickBot="1">
      <c r="A63" s="650" t="s">
        <v>119</v>
      </c>
      <c r="B63" s="651"/>
      <c r="C63" s="156">
        <v>35</v>
      </c>
      <c r="D63" s="156">
        <v>45</v>
      </c>
      <c r="E63" s="156">
        <f>C63*E4</f>
        <v>350</v>
      </c>
      <c r="F63" s="157">
        <f>D63*F4</f>
        <v>450</v>
      </c>
      <c r="G63" s="171">
        <f>(G3+G4)*D63</f>
        <v>450</v>
      </c>
      <c r="H63" s="12">
        <f>E63+F63+G63</f>
        <v>1250</v>
      </c>
      <c r="I63" s="198" t="s">
        <v>141</v>
      </c>
      <c r="J63" s="118" t="s">
        <v>111</v>
      </c>
      <c r="K63" s="5"/>
      <c r="L63" s="5"/>
      <c r="M63" s="207"/>
    </row>
    <row r="64" spans="1:13" ht="16.5" thickBot="1">
      <c r="A64" s="645" t="s">
        <v>205</v>
      </c>
      <c r="B64" s="646"/>
      <c r="C64" s="646"/>
      <c r="D64" s="646"/>
      <c r="E64" s="646"/>
      <c r="F64" s="646"/>
      <c r="G64" s="646"/>
      <c r="H64" s="647"/>
      <c r="I64" s="30"/>
      <c r="J64" s="30"/>
      <c r="K64" s="30"/>
      <c r="L64" s="30"/>
      <c r="M64" s="30"/>
    </row>
    <row r="65" spans="1:13" ht="15.75" thickBot="1">
      <c r="A65" s="680" t="s">
        <v>26</v>
      </c>
      <c r="B65" s="681"/>
      <c r="C65" s="13">
        <v>20</v>
      </c>
      <c r="D65" s="13">
        <v>20</v>
      </c>
      <c r="E65" s="13">
        <f>C65*E4</f>
        <v>200</v>
      </c>
      <c r="F65" s="20">
        <f>D65*F4</f>
        <v>200</v>
      </c>
      <c r="G65" s="355"/>
      <c r="H65" s="14">
        <f t="shared" ref="H65" si="5">E65+F65</f>
        <v>400</v>
      </c>
      <c r="I65" s="30"/>
      <c r="J65" s="30"/>
      <c r="K65" s="30"/>
      <c r="L65" s="30"/>
      <c r="M65" s="30"/>
    </row>
    <row r="66" spans="1:13">
      <c r="A66" s="682" t="s">
        <v>229</v>
      </c>
      <c r="B66" s="432" t="s">
        <v>27</v>
      </c>
      <c r="C66" s="50">
        <v>155</v>
      </c>
      <c r="D66" s="50">
        <v>185</v>
      </c>
      <c r="E66" s="50">
        <f>C66*E4</f>
        <v>1550</v>
      </c>
      <c r="F66" s="328">
        <f>D66*F4</f>
        <v>1850</v>
      </c>
      <c r="G66" s="601"/>
      <c r="H66" s="298">
        <f>E66+F66</f>
        <v>3400</v>
      </c>
      <c r="I66"/>
      <c r="J66"/>
    </row>
    <row r="67" spans="1:13" ht="15.75" thickBot="1">
      <c r="A67" s="683"/>
      <c r="B67" s="282" t="s">
        <v>10</v>
      </c>
      <c r="C67" s="94">
        <v>2</v>
      </c>
      <c r="D67" s="94">
        <v>3</v>
      </c>
      <c r="E67" s="94">
        <f>C67*E4</f>
        <v>20</v>
      </c>
      <c r="F67" s="359">
        <f>D67*F4</f>
        <v>30</v>
      </c>
      <c r="G67" s="602"/>
      <c r="H67" s="302">
        <f>E67+F67</f>
        <v>50</v>
      </c>
      <c r="I67"/>
      <c r="J67"/>
    </row>
    <row r="68" spans="1:13">
      <c r="A68" s="675" t="s">
        <v>128</v>
      </c>
      <c r="B68" s="52" t="s">
        <v>105</v>
      </c>
      <c r="C68" s="199">
        <v>51.54</v>
      </c>
      <c r="D68" s="13">
        <v>68.34</v>
      </c>
      <c r="E68" s="13">
        <f>C68*E4</f>
        <v>515.4</v>
      </c>
      <c r="F68" s="20">
        <f>D68*F4</f>
        <v>683.40000000000009</v>
      </c>
      <c r="G68" s="599"/>
      <c r="H68" s="14">
        <f t="shared" ref="H68:H85" si="6">E68+F68</f>
        <v>1198.8000000000002</v>
      </c>
      <c r="I68"/>
      <c r="J68"/>
    </row>
    <row r="69" spans="1:13">
      <c r="A69" s="675"/>
      <c r="B69" s="52" t="s">
        <v>169</v>
      </c>
      <c r="C69" s="199">
        <v>37.9</v>
      </c>
      <c r="D69" s="13">
        <v>50.25</v>
      </c>
      <c r="E69" s="13">
        <f>C69*E4</f>
        <v>379</v>
      </c>
      <c r="F69" s="20">
        <f>D69*F4</f>
        <v>502.5</v>
      </c>
      <c r="G69" s="599"/>
      <c r="H69" s="11">
        <f>E69+F69</f>
        <v>881.5</v>
      </c>
      <c r="I69"/>
      <c r="J69"/>
    </row>
    <row r="70" spans="1:13">
      <c r="A70" s="675"/>
      <c r="B70" s="37" t="s">
        <v>6</v>
      </c>
      <c r="C70" s="3">
        <v>0.3</v>
      </c>
      <c r="D70" s="3">
        <v>0.4</v>
      </c>
      <c r="E70" s="3">
        <f>C70*E4</f>
        <v>3</v>
      </c>
      <c r="F70" s="8">
        <f>D70*F4</f>
        <v>4</v>
      </c>
      <c r="G70" s="599"/>
      <c r="H70" s="11">
        <f t="shared" si="6"/>
        <v>7</v>
      </c>
      <c r="I70"/>
      <c r="J70"/>
    </row>
    <row r="71" spans="1:13">
      <c r="A71" s="675"/>
      <c r="B71" s="37" t="s">
        <v>104</v>
      </c>
      <c r="C71" s="3">
        <v>6.2</v>
      </c>
      <c r="D71" s="3">
        <v>8.25</v>
      </c>
      <c r="E71" s="3">
        <f>C71*E4</f>
        <v>62</v>
      </c>
      <c r="F71" s="8">
        <f>D71*F4</f>
        <v>82.5</v>
      </c>
      <c r="G71" s="599"/>
      <c r="H71" s="11">
        <f t="shared" si="6"/>
        <v>144.5</v>
      </c>
      <c r="I71"/>
      <c r="J71"/>
    </row>
    <row r="72" spans="1:13">
      <c r="A72" s="675"/>
      <c r="B72" s="37" t="s">
        <v>16</v>
      </c>
      <c r="C72" s="3">
        <v>4.8</v>
      </c>
      <c r="D72" s="3">
        <v>6.3</v>
      </c>
      <c r="E72" s="3">
        <f>C72*E4</f>
        <v>48</v>
      </c>
      <c r="F72" s="8">
        <f>D72*F4</f>
        <v>63</v>
      </c>
      <c r="G72" s="599"/>
      <c r="H72" s="11">
        <f t="shared" si="6"/>
        <v>111</v>
      </c>
      <c r="I72"/>
      <c r="J72"/>
    </row>
    <row r="73" spans="1:13">
      <c r="A73" s="675"/>
      <c r="B73" s="37" t="s">
        <v>21</v>
      </c>
      <c r="C73" s="3">
        <v>0.8</v>
      </c>
      <c r="D73" s="3">
        <v>1</v>
      </c>
      <c r="E73" s="3">
        <f>C73*E4</f>
        <v>8</v>
      </c>
      <c r="F73" s="8">
        <f>D73*F4</f>
        <v>10</v>
      </c>
      <c r="G73" s="599"/>
      <c r="H73" s="11">
        <f t="shared" si="6"/>
        <v>18</v>
      </c>
      <c r="I73"/>
      <c r="J73"/>
    </row>
    <row r="74" spans="1:13">
      <c r="A74" s="675"/>
      <c r="B74" s="37" t="s">
        <v>7</v>
      </c>
      <c r="C74" s="3">
        <v>1.7</v>
      </c>
      <c r="D74" s="3">
        <v>2.25</v>
      </c>
      <c r="E74" s="3">
        <f>C74*E4</f>
        <v>17</v>
      </c>
      <c r="F74" s="8">
        <f>D74*F4</f>
        <v>22.5</v>
      </c>
      <c r="G74" s="599"/>
      <c r="H74" s="11">
        <f t="shared" si="6"/>
        <v>39.5</v>
      </c>
      <c r="I74"/>
      <c r="J74"/>
    </row>
    <row r="75" spans="1:13" ht="15.75" customHeight="1">
      <c r="A75" s="675"/>
      <c r="B75" s="37" t="s">
        <v>4</v>
      </c>
      <c r="C75" s="3">
        <v>9</v>
      </c>
      <c r="D75" s="3">
        <v>12</v>
      </c>
      <c r="E75" s="3">
        <f>C75*E4</f>
        <v>90</v>
      </c>
      <c r="F75" s="8">
        <f>D75*F4</f>
        <v>120</v>
      </c>
      <c r="G75" s="599"/>
      <c r="H75" s="11">
        <f t="shared" si="6"/>
        <v>210</v>
      </c>
      <c r="I75"/>
      <c r="J75"/>
    </row>
    <row r="76" spans="1:13">
      <c r="A76" s="674" t="s">
        <v>129</v>
      </c>
      <c r="B76" s="37" t="s">
        <v>4</v>
      </c>
      <c r="C76" s="5">
        <v>7.5</v>
      </c>
      <c r="D76" s="5">
        <v>10</v>
      </c>
      <c r="E76" s="5">
        <f>C76*E4</f>
        <v>75</v>
      </c>
      <c r="F76" s="18">
        <f>D76*F4</f>
        <v>100</v>
      </c>
      <c r="G76" s="599"/>
      <c r="H76" s="19">
        <f t="shared" si="6"/>
        <v>175</v>
      </c>
      <c r="I76"/>
      <c r="J76"/>
    </row>
    <row r="77" spans="1:13" ht="15.75" customHeight="1">
      <c r="A77" s="675"/>
      <c r="B77" s="37" t="s">
        <v>7</v>
      </c>
      <c r="C77" s="5">
        <v>0.8</v>
      </c>
      <c r="D77" s="5">
        <v>1.1000000000000001</v>
      </c>
      <c r="E77" s="5">
        <f>C77*E4</f>
        <v>8</v>
      </c>
      <c r="F77" s="18">
        <f>D77*F4</f>
        <v>11</v>
      </c>
      <c r="G77" s="599"/>
      <c r="H77" s="19">
        <f t="shared" si="6"/>
        <v>19</v>
      </c>
      <c r="I77"/>
      <c r="J77"/>
    </row>
    <row r="78" spans="1:13">
      <c r="A78" s="675"/>
      <c r="B78" s="37" t="s">
        <v>24</v>
      </c>
      <c r="C78" s="5">
        <v>0.8</v>
      </c>
      <c r="D78" s="5">
        <v>1.1000000000000001</v>
      </c>
      <c r="E78" s="5">
        <f>C78*E4</f>
        <v>8</v>
      </c>
      <c r="F78" s="18">
        <f>D78*F4</f>
        <v>11</v>
      </c>
      <c r="G78" s="599"/>
      <c r="H78" s="19">
        <f t="shared" si="6"/>
        <v>19</v>
      </c>
      <c r="I78"/>
      <c r="J78"/>
    </row>
    <row r="79" spans="1:13">
      <c r="A79" s="675"/>
      <c r="B79" s="37" t="s">
        <v>5</v>
      </c>
      <c r="C79" s="5">
        <v>7.5</v>
      </c>
      <c r="D79" s="5">
        <v>10</v>
      </c>
      <c r="E79" s="5">
        <f>C79*E4</f>
        <v>75</v>
      </c>
      <c r="F79" s="18">
        <f>D79*F4</f>
        <v>100</v>
      </c>
      <c r="G79" s="599"/>
      <c r="H79" s="19">
        <f t="shared" si="6"/>
        <v>175</v>
      </c>
      <c r="I79"/>
      <c r="J79"/>
    </row>
    <row r="80" spans="1:13" s="30" customFormat="1">
      <c r="A80" s="675"/>
      <c r="B80" s="37" t="s">
        <v>10</v>
      </c>
      <c r="C80" s="5">
        <v>0.15</v>
      </c>
      <c r="D80" s="5">
        <v>0.2</v>
      </c>
      <c r="E80" s="5">
        <f>C80*E4</f>
        <v>1.5</v>
      </c>
      <c r="F80" s="18">
        <f>D80*F4</f>
        <v>2</v>
      </c>
      <c r="G80" s="599"/>
      <c r="H80" s="19">
        <f t="shared" si="6"/>
        <v>3.5</v>
      </c>
      <c r="I80"/>
      <c r="J80"/>
      <c r="K80"/>
      <c r="L80"/>
      <c r="M80"/>
    </row>
    <row r="81" spans="1:13" s="30" customFormat="1" ht="15.75" thickBot="1">
      <c r="A81" s="676"/>
      <c r="B81" s="267" t="s">
        <v>6</v>
      </c>
      <c r="C81" s="190">
        <v>0.09</v>
      </c>
      <c r="D81" s="190">
        <v>0.13</v>
      </c>
      <c r="E81" s="190">
        <f>C81*E4</f>
        <v>0.89999999999999991</v>
      </c>
      <c r="F81" s="224">
        <f>D81*F4</f>
        <v>1.3</v>
      </c>
      <c r="G81" s="600"/>
      <c r="H81" s="225">
        <f t="shared" si="6"/>
        <v>2.2000000000000002</v>
      </c>
      <c r="I81"/>
      <c r="J81"/>
      <c r="K81"/>
      <c r="L81"/>
      <c r="M81"/>
    </row>
    <row r="82" spans="1:13" s="30" customFormat="1">
      <c r="A82" s="672" t="s">
        <v>30</v>
      </c>
      <c r="B82" s="178" t="s">
        <v>17</v>
      </c>
      <c r="C82" s="346">
        <v>136.80000000000001</v>
      </c>
      <c r="D82" s="178">
        <v>159.6</v>
      </c>
      <c r="E82" s="178">
        <f>C82*E4</f>
        <v>1368</v>
      </c>
      <c r="F82" s="7">
        <f>D82*F4</f>
        <v>1596</v>
      </c>
      <c r="G82" s="598"/>
      <c r="H82" s="10">
        <f t="shared" si="6"/>
        <v>2964</v>
      </c>
      <c r="I82"/>
      <c r="J82"/>
      <c r="K82"/>
      <c r="L82"/>
      <c r="M82"/>
    </row>
    <row r="83" spans="1:13" s="30" customFormat="1" ht="15" customHeight="1">
      <c r="A83" s="633"/>
      <c r="B83" s="3" t="s">
        <v>4</v>
      </c>
      <c r="C83" s="3">
        <v>18.96</v>
      </c>
      <c r="D83" s="3">
        <v>22.12</v>
      </c>
      <c r="E83" s="3">
        <f>C83*E4</f>
        <v>189.60000000000002</v>
      </c>
      <c r="F83" s="8">
        <f>D83*F4</f>
        <v>221.20000000000002</v>
      </c>
      <c r="G83" s="599"/>
      <c r="H83" s="11">
        <f t="shared" si="6"/>
        <v>410.80000000000007</v>
      </c>
      <c r="I83"/>
      <c r="J83"/>
      <c r="K83"/>
      <c r="L83"/>
      <c r="M83"/>
    </row>
    <row r="84" spans="1:13" s="30" customFormat="1">
      <c r="A84" s="633"/>
      <c r="B84" s="3" t="s">
        <v>7</v>
      </c>
      <c r="C84" s="3">
        <v>4.2</v>
      </c>
      <c r="D84" s="3">
        <v>5</v>
      </c>
      <c r="E84" s="3">
        <f>C84*E4</f>
        <v>42</v>
      </c>
      <c r="F84" s="8">
        <f>D84*F4</f>
        <v>50</v>
      </c>
      <c r="G84" s="599"/>
      <c r="H84" s="11">
        <f t="shared" si="6"/>
        <v>92</v>
      </c>
      <c r="I84"/>
      <c r="J84"/>
      <c r="K84"/>
      <c r="L84"/>
      <c r="M84"/>
    </row>
    <row r="85" spans="1:13" s="30" customFormat="1" ht="16.5" customHeight="1" thickBot="1">
      <c r="A85" s="673"/>
      <c r="B85" s="139" t="s">
        <v>6</v>
      </c>
      <c r="C85" s="139">
        <v>0.45</v>
      </c>
      <c r="D85" s="139">
        <v>0.52</v>
      </c>
      <c r="E85" s="139">
        <f>C85*E4</f>
        <v>4.5</v>
      </c>
      <c r="F85" s="9">
        <f>D85*F4</f>
        <v>5.2</v>
      </c>
      <c r="G85" s="600"/>
      <c r="H85" s="12">
        <f t="shared" si="6"/>
        <v>9.6999999999999993</v>
      </c>
      <c r="I85"/>
      <c r="J85"/>
      <c r="K85"/>
      <c r="L85"/>
      <c r="M85"/>
    </row>
    <row r="86" spans="1:13" s="30" customFormat="1" ht="14.25" customHeight="1">
      <c r="A86" s="677" t="s">
        <v>164</v>
      </c>
      <c r="B86" s="281" t="s">
        <v>165</v>
      </c>
      <c r="C86" s="178">
        <v>0.4</v>
      </c>
      <c r="D86" s="178">
        <v>0.45</v>
      </c>
      <c r="E86" s="178">
        <f>C86*E4</f>
        <v>4</v>
      </c>
      <c r="F86" s="7">
        <f>D86*F4</f>
        <v>4.5</v>
      </c>
      <c r="G86" s="598"/>
      <c r="H86" s="10">
        <f t="shared" ref="H86:H89" si="7">E86+F86</f>
        <v>8.5</v>
      </c>
      <c r="I86"/>
      <c r="J86"/>
      <c r="K86"/>
      <c r="L86"/>
      <c r="M86"/>
    </row>
    <row r="87" spans="1:13" s="30" customFormat="1" ht="13.5" customHeight="1">
      <c r="A87" s="678"/>
      <c r="B87" s="233" t="s">
        <v>10</v>
      </c>
      <c r="C87" s="44">
        <v>5</v>
      </c>
      <c r="D87" s="44">
        <v>6</v>
      </c>
      <c r="E87" s="44">
        <f>C87*E4</f>
        <v>50</v>
      </c>
      <c r="F87" s="107">
        <f>D87*F4</f>
        <v>60</v>
      </c>
      <c r="G87" s="599"/>
      <c r="H87" s="256">
        <f t="shared" si="7"/>
        <v>110</v>
      </c>
      <c r="I87"/>
      <c r="J87"/>
      <c r="K87"/>
      <c r="L87"/>
      <c r="M87"/>
    </row>
    <row r="88" spans="1:13" ht="15.75" thickBot="1">
      <c r="A88" s="679"/>
      <c r="B88" s="282" t="s">
        <v>5</v>
      </c>
      <c r="C88" s="190">
        <v>150</v>
      </c>
      <c r="D88" s="190">
        <v>180</v>
      </c>
      <c r="E88" s="190">
        <f>C88*E4</f>
        <v>1500</v>
      </c>
      <c r="F88" s="224">
        <f>D88*F4</f>
        <v>1800</v>
      </c>
      <c r="G88" s="600"/>
      <c r="H88" s="283">
        <f t="shared" si="7"/>
        <v>3300</v>
      </c>
      <c r="I88"/>
      <c r="J88"/>
    </row>
    <row r="89" spans="1:13" ht="15.75" thickBot="1">
      <c r="A89" s="670" t="s">
        <v>104</v>
      </c>
      <c r="B89" s="671"/>
      <c r="C89" s="217">
        <v>25</v>
      </c>
      <c r="D89" s="217">
        <v>30</v>
      </c>
      <c r="E89" s="217">
        <f>C89*E4</f>
        <v>250</v>
      </c>
      <c r="F89" s="259">
        <f>D89*F4</f>
        <v>300</v>
      </c>
      <c r="G89" s="17"/>
      <c r="H89" s="40">
        <f t="shared" si="7"/>
        <v>550</v>
      </c>
    </row>
    <row r="90" spans="1:13">
      <c r="A90" s="1"/>
      <c r="B90" s="1"/>
      <c r="C90" s="1"/>
      <c r="D90" s="1"/>
      <c r="E90" s="1"/>
      <c r="F90" s="1"/>
      <c r="G90" s="162"/>
      <c r="H90" s="1"/>
    </row>
    <row r="91" spans="1:13" ht="15" customHeight="1">
      <c r="A91" s="1"/>
      <c r="B91" s="1"/>
      <c r="C91" s="1"/>
      <c r="D91" s="1"/>
      <c r="E91" s="1"/>
      <c r="F91" s="1"/>
      <c r="G91" s="162"/>
      <c r="H91" s="1"/>
    </row>
    <row r="100" ht="15" customHeight="1"/>
    <row r="101" ht="15" customHeight="1"/>
    <row r="102" ht="15" customHeight="1"/>
  </sheetData>
  <mergeCells count="72">
    <mergeCell ref="G7:G13"/>
    <mergeCell ref="A6:H6"/>
    <mergeCell ref="A12:B12"/>
    <mergeCell ref="A13:B13"/>
    <mergeCell ref="A89:B89"/>
    <mergeCell ref="A82:A85"/>
    <mergeCell ref="A76:A81"/>
    <mergeCell ref="A86:A88"/>
    <mergeCell ref="A65:B65"/>
    <mergeCell ref="A68:A75"/>
    <mergeCell ref="A66:A67"/>
    <mergeCell ref="A64:H64"/>
    <mergeCell ref="A62:B62"/>
    <mergeCell ref="A63:B63"/>
    <mergeCell ref="A61:B61"/>
    <mergeCell ref="C1:D2"/>
    <mergeCell ref="A11:B11"/>
    <mergeCell ref="E1:F2"/>
    <mergeCell ref="A1:B2"/>
    <mergeCell ref="A5:H5"/>
    <mergeCell ref="A7:B7"/>
    <mergeCell ref="A8:B8"/>
    <mergeCell ref="A9:B9"/>
    <mergeCell ref="A10:B10"/>
    <mergeCell ref="G1:G2"/>
    <mergeCell ref="H1:H2"/>
    <mergeCell ref="A4:D4"/>
    <mergeCell ref="A14:H14"/>
    <mergeCell ref="A41:H41"/>
    <mergeCell ref="A29:A33"/>
    <mergeCell ref="A17:B17"/>
    <mergeCell ref="G20:G21"/>
    <mergeCell ref="G25:G27"/>
    <mergeCell ref="G15:G18"/>
    <mergeCell ref="A18:B18"/>
    <mergeCell ref="A20:B20"/>
    <mergeCell ref="A19:H19"/>
    <mergeCell ref="G86:G88"/>
    <mergeCell ref="G66:G67"/>
    <mergeCell ref="G68:G81"/>
    <mergeCell ref="G82:G85"/>
    <mergeCell ref="A15:B15"/>
    <mergeCell ref="A16:B16"/>
    <mergeCell ref="A28:H28"/>
    <mergeCell ref="A21:B21"/>
    <mergeCell ref="A24:H24"/>
    <mergeCell ref="A22:H22"/>
    <mergeCell ref="A23:B23"/>
    <mergeCell ref="A25:A27"/>
    <mergeCell ref="A34:A40"/>
    <mergeCell ref="A59:H59"/>
    <mergeCell ref="G60:G62"/>
    <mergeCell ref="A60:B60"/>
    <mergeCell ref="A47:B47"/>
    <mergeCell ref="A48:B48"/>
    <mergeCell ref="A49:B49"/>
    <mergeCell ref="G42:G49"/>
    <mergeCell ref="A50:H50"/>
    <mergeCell ref="A42:B42"/>
    <mergeCell ref="A43:B43"/>
    <mergeCell ref="A44:B44"/>
    <mergeCell ref="A45:B45"/>
    <mergeCell ref="A46:B46"/>
    <mergeCell ref="A56:B56"/>
    <mergeCell ref="A57:B57"/>
    <mergeCell ref="A58:B58"/>
    <mergeCell ref="G51:G58"/>
    <mergeCell ref="A51:B51"/>
    <mergeCell ref="A52:B52"/>
    <mergeCell ref="A53:B53"/>
    <mergeCell ref="A54:B54"/>
    <mergeCell ref="A55:B55"/>
  </mergeCells>
  <pageMargins left="0.70866141732283472" right="0.70866141732283472" top="0.74803149606299213" bottom="0.74803149606299213" header="0.31496062992125984" footer="0.31496062992125984"/>
  <pageSetup paperSize="9" scale="93" orientation="portrait" r:id="rId1"/>
  <colBreaks count="1" manualBreakCount="1">
    <brk id="8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N102"/>
  <sheetViews>
    <sheetView topLeftCell="A46" workbookViewId="0">
      <selection activeCell="C64" sqref="C64"/>
    </sheetView>
  </sheetViews>
  <sheetFormatPr defaultRowHeight="15"/>
  <cols>
    <col min="1" max="1" width="12.5703125" style="1" customWidth="1"/>
    <col min="2" max="2" width="20.28515625" style="1" customWidth="1"/>
    <col min="3" max="3" width="8.28515625" style="1" customWidth="1"/>
    <col min="4" max="4" width="7.7109375" style="1" customWidth="1"/>
    <col min="5" max="5" width="8.42578125" style="1" customWidth="1"/>
    <col min="6" max="6" width="7.7109375" style="1" customWidth="1"/>
    <col min="7" max="7" width="7.85546875" style="162" customWidth="1"/>
    <col min="8" max="8" width="9.5703125" style="1" customWidth="1"/>
    <col min="9" max="9" width="20.85546875" customWidth="1"/>
    <col min="10" max="10" width="5.42578125" customWidth="1"/>
    <col min="11" max="11" width="12.7109375" customWidth="1"/>
    <col min="12" max="12" width="13.7109375" customWidth="1"/>
    <col min="13" max="13" width="17.140625" customWidth="1"/>
    <col min="14" max="14" width="9.85546875" bestFit="1" customWidth="1"/>
  </cols>
  <sheetData>
    <row r="1" spans="1:14" ht="15" customHeight="1">
      <c r="A1" s="660" t="s">
        <v>42</v>
      </c>
      <c r="B1" s="661"/>
      <c r="C1" s="694" t="s">
        <v>38</v>
      </c>
      <c r="D1" s="695"/>
      <c r="E1" s="694" t="s">
        <v>98</v>
      </c>
      <c r="F1" s="695"/>
      <c r="G1" s="664" t="s">
        <v>132</v>
      </c>
      <c r="H1" s="666" t="s">
        <v>41</v>
      </c>
      <c r="I1" s="55" t="s">
        <v>94</v>
      </c>
      <c r="J1" s="72" t="s">
        <v>115</v>
      </c>
      <c r="K1" s="56" t="s">
        <v>113</v>
      </c>
      <c r="L1" s="57" t="s">
        <v>95</v>
      </c>
      <c r="M1" s="54" t="s">
        <v>101</v>
      </c>
    </row>
    <row r="2" spans="1:14" ht="15" customHeight="1" thickBot="1">
      <c r="A2" s="684"/>
      <c r="B2" s="685"/>
      <c r="C2" s="696"/>
      <c r="D2" s="697"/>
      <c r="E2" s="696"/>
      <c r="F2" s="697"/>
      <c r="G2" s="665"/>
      <c r="H2" s="667"/>
      <c r="I2" s="63" t="s">
        <v>114</v>
      </c>
      <c r="J2" s="59" t="s">
        <v>111</v>
      </c>
      <c r="K2" s="35"/>
      <c r="L2" s="48"/>
      <c r="M2" s="33">
        <f t="shared" ref="M2:M53" si="0">L2-K2</f>
        <v>0</v>
      </c>
      <c r="N2" s="120">
        <f>B4</f>
        <v>0</v>
      </c>
    </row>
    <row r="3" spans="1:14" ht="15" customHeight="1" thickBot="1">
      <c r="A3" s="662"/>
      <c r="B3" s="663"/>
      <c r="C3" s="99" t="s">
        <v>35</v>
      </c>
      <c r="D3" s="17" t="s">
        <v>36</v>
      </c>
      <c r="E3" s="15" t="s">
        <v>35</v>
      </c>
      <c r="F3" s="15" t="s">
        <v>36</v>
      </c>
      <c r="G3" s="166">
        <v>10</v>
      </c>
      <c r="H3" s="109" t="s">
        <v>133</v>
      </c>
      <c r="I3" s="23" t="s">
        <v>86</v>
      </c>
      <c r="J3" s="59" t="s">
        <v>111</v>
      </c>
      <c r="K3" s="35">
        <f>H42/1000</f>
        <v>1.026</v>
      </c>
      <c r="L3" s="48"/>
      <c r="M3" s="33">
        <f t="shared" si="0"/>
        <v>-1.026</v>
      </c>
    </row>
    <row r="4" spans="1:14" ht="15" customHeight="1" thickBot="1">
      <c r="A4" s="17" t="s">
        <v>97</v>
      </c>
      <c r="B4" s="45"/>
      <c r="C4" s="173"/>
      <c r="D4" s="172"/>
      <c r="E4" s="46">
        <v>10</v>
      </c>
      <c r="F4" s="47">
        <v>10</v>
      </c>
      <c r="G4" s="167"/>
      <c r="H4" s="109" t="s">
        <v>134</v>
      </c>
      <c r="I4" s="23" t="s">
        <v>163</v>
      </c>
      <c r="J4" s="59" t="s">
        <v>111</v>
      </c>
      <c r="K4" s="35">
        <f>H43/1000</f>
        <v>0.67770000000000008</v>
      </c>
      <c r="L4" s="48"/>
      <c r="M4" s="33">
        <f t="shared" si="0"/>
        <v>-0.67770000000000008</v>
      </c>
    </row>
    <row r="5" spans="1:14" ht="16.5" thickBot="1">
      <c r="A5" s="698" t="s">
        <v>34</v>
      </c>
      <c r="B5" s="699"/>
      <c r="C5" s="699"/>
      <c r="D5" s="699"/>
      <c r="E5" s="699"/>
      <c r="F5" s="699"/>
      <c r="G5" s="700"/>
      <c r="H5" s="700"/>
      <c r="I5" s="23" t="s">
        <v>110</v>
      </c>
      <c r="J5" s="59" t="s">
        <v>111</v>
      </c>
      <c r="K5" s="35"/>
      <c r="L5" s="48"/>
      <c r="M5" s="33">
        <f t="shared" si="0"/>
        <v>0</v>
      </c>
    </row>
    <row r="6" spans="1:14" ht="15.75" thickBot="1">
      <c r="A6" s="613" t="s">
        <v>43</v>
      </c>
      <c r="B6" s="614"/>
      <c r="C6" s="614"/>
      <c r="D6" s="614"/>
      <c r="E6" s="614"/>
      <c r="F6" s="614"/>
      <c r="G6" s="628"/>
      <c r="H6" s="629"/>
      <c r="I6" s="23" t="s">
        <v>87</v>
      </c>
      <c r="J6" s="59" t="s">
        <v>111</v>
      </c>
      <c r="K6" s="35">
        <f>(H12+H21+H49+H57+H66+H72)/1000</f>
        <v>0.4894</v>
      </c>
      <c r="L6" s="48"/>
      <c r="M6" s="33">
        <f t="shared" si="0"/>
        <v>-0.4894</v>
      </c>
    </row>
    <row r="7" spans="1:14">
      <c r="A7" s="701" t="s">
        <v>44</v>
      </c>
      <c r="B7" s="702"/>
      <c r="C7" s="13">
        <v>18</v>
      </c>
      <c r="D7" s="13">
        <v>22.5</v>
      </c>
      <c r="E7" s="13">
        <f>C7*E4</f>
        <v>180</v>
      </c>
      <c r="F7" s="20">
        <f>D7*F4</f>
        <v>225</v>
      </c>
      <c r="G7" s="598"/>
      <c r="H7" s="112">
        <f t="shared" ref="H7:H12" si="1">E7+F7</f>
        <v>405</v>
      </c>
      <c r="I7" s="23" t="s">
        <v>58</v>
      </c>
      <c r="J7" s="59" t="s">
        <v>112</v>
      </c>
      <c r="K7" s="35">
        <f>(H29+H37+H47+H68)/1000</f>
        <v>0.185</v>
      </c>
      <c r="L7" s="48"/>
      <c r="M7" s="33">
        <f t="shared" si="0"/>
        <v>-0.185</v>
      </c>
    </row>
    <row r="8" spans="1:14">
      <c r="A8" s="652" t="s">
        <v>4</v>
      </c>
      <c r="B8" s="653"/>
      <c r="C8" s="3">
        <v>70</v>
      </c>
      <c r="D8" s="3">
        <v>90</v>
      </c>
      <c r="E8" s="3">
        <f>C8*E4</f>
        <v>700</v>
      </c>
      <c r="F8" s="8">
        <f>D8*F4</f>
        <v>900</v>
      </c>
      <c r="G8" s="599"/>
      <c r="H8" s="110">
        <f t="shared" si="1"/>
        <v>1600</v>
      </c>
      <c r="I8" s="24" t="s">
        <v>4</v>
      </c>
      <c r="J8" s="59" t="s">
        <v>112</v>
      </c>
      <c r="K8" s="35">
        <f>(H8+H16+H48)/1000</f>
        <v>4.0250000000000004</v>
      </c>
      <c r="L8" s="48"/>
      <c r="M8" s="33">
        <f t="shared" si="0"/>
        <v>-4.0250000000000004</v>
      </c>
    </row>
    <row r="9" spans="1:14">
      <c r="A9" s="652" t="s">
        <v>5</v>
      </c>
      <c r="B9" s="653"/>
      <c r="C9" s="3">
        <v>53</v>
      </c>
      <c r="D9" s="3">
        <v>68</v>
      </c>
      <c r="E9" s="3">
        <f>C9*E4</f>
        <v>530</v>
      </c>
      <c r="F9" s="8">
        <f>D9*F4</f>
        <v>680</v>
      </c>
      <c r="G9" s="599"/>
      <c r="H9" s="110">
        <f t="shared" si="1"/>
        <v>1210</v>
      </c>
      <c r="I9" s="25" t="s">
        <v>102</v>
      </c>
      <c r="J9" s="59" t="s">
        <v>112</v>
      </c>
      <c r="K9" s="35"/>
      <c r="L9" s="48"/>
      <c r="M9" s="33">
        <f t="shared" si="0"/>
        <v>0</v>
      </c>
    </row>
    <row r="10" spans="1:14">
      <c r="A10" s="652" t="s">
        <v>37</v>
      </c>
      <c r="B10" s="653"/>
      <c r="C10" s="3">
        <v>2</v>
      </c>
      <c r="D10" s="3">
        <v>2.5</v>
      </c>
      <c r="E10" s="3">
        <f>C10*E4</f>
        <v>20</v>
      </c>
      <c r="F10" s="8">
        <f>D10*F4</f>
        <v>25</v>
      </c>
      <c r="G10" s="599"/>
      <c r="H10" s="110">
        <f t="shared" si="1"/>
        <v>45</v>
      </c>
      <c r="I10" s="23" t="s">
        <v>27</v>
      </c>
      <c r="J10" s="59" t="s">
        <v>116</v>
      </c>
      <c r="K10" s="34"/>
      <c r="L10" s="48"/>
      <c r="M10" s="33">
        <f t="shared" si="0"/>
        <v>0</v>
      </c>
    </row>
    <row r="11" spans="1:14">
      <c r="A11" s="652" t="s">
        <v>6</v>
      </c>
      <c r="B11" s="653"/>
      <c r="C11" s="3">
        <v>0.4</v>
      </c>
      <c r="D11" s="3">
        <v>0.5</v>
      </c>
      <c r="E11" s="3">
        <f>C11*E4</f>
        <v>4</v>
      </c>
      <c r="F11" s="8">
        <f>D11*F4</f>
        <v>5</v>
      </c>
      <c r="G11" s="599"/>
      <c r="H11" s="110">
        <f t="shared" si="1"/>
        <v>9</v>
      </c>
      <c r="I11" s="23" t="s">
        <v>53</v>
      </c>
      <c r="J11" s="59" t="s">
        <v>116</v>
      </c>
      <c r="K11" s="34">
        <f>H63/450</f>
        <v>7.5555555555555554</v>
      </c>
      <c r="L11" s="48"/>
      <c r="M11" s="33">
        <f t="shared" si="0"/>
        <v>-7.5555555555555554</v>
      </c>
    </row>
    <row r="12" spans="1:14" ht="15.75" thickBot="1">
      <c r="A12" s="703" t="s">
        <v>45</v>
      </c>
      <c r="B12" s="704"/>
      <c r="C12" s="6">
        <v>3</v>
      </c>
      <c r="D12" s="6">
        <v>3</v>
      </c>
      <c r="E12" s="6">
        <f>C12*E4</f>
        <v>30</v>
      </c>
      <c r="F12" s="16">
        <f>D12*F4</f>
        <v>30</v>
      </c>
      <c r="G12" s="600"/>
      <c r="H12" s="144">
        <f t="shared" si="1"/>
        <v>60</v>
      </c>
      <c r="I12" s="23" t="s">
        <v>62</v>
      </c>
      <c r="J12" s="59" t="s">
        <v>116</v>
      </c>
      <c r="K12" s="34"/>
      <c r="L12" s="48"/>
      <c r="M12" s="33">
        <f t="shared" si="0"/>
        <v>0</v>
      </c>
    </row>
    <row r="13" spans="1:14" ht="15.75" thickBot="1">
      <c r="A13" s="613" t="s">
        <v>46</v>
      </c>
      <c r="B13" s="614"/>
      <c r="C13" s="614"/>
      <c r="D13" s="614"/>
      <c r="E13" s="614"/>
      <c r="F13" s="614"/>
      <c r="G13" s="628"/>
      <c r="H13" s="629"/>
      <c r="I13" s="23" t="s">
        <v>107</v>
      </c>
      <c r="J13" s="59" t="s">
        <v>116</v>
      </c>
      <c r="K13" s="34"/>
      <c r="L13" s="48"/>
      <c r="M13" s="33">
        <f t="shared" si="0"/>
        <v>0</v>
      </c>
    </row>
    <row r="14" spans="1:14">
      <c r="A14" s="701" t="s">
        <v>47</v>
      </c>
      <c r="B14" s="702"/>
      <c r="C14" s="13">
        <v>2</v>
      </c>
      <c r="D14" s="13">
        <v>2</v>
      </c>
      <c r="E14" s="13">
        <f>C14*E4</f>
        <v>20</v>
      </c>
      <c r="F14" s="20">
        <f>D14*F4</f>
        <v>20</v>
      </c>
      <c r="G14" s="598"/>
      <c r="H14" s="112">
        <f>E14+F14</f>
        <v>40</v>
      </c>
      <c r="I14" s="26" t="s">
        <v>51</v>
      </c>
      <c r="J14" s="59" t="s">
        <v>112</v>
      </c>
      <c r="K14" s="35">
        <f>(H38+H76)/1000</f>
        <v>0.30599999999999999</v>
      </c>
      <c r="L14" s="48"/>
      <c r="M14" s="33">
        <f t="shared" si="0"/>
        <v>-0.30599999999999999</v>
      </c>
    </row>
    <row r="15" spans="1:14">
      <c r="A15" s="652" t="s">
        <v>10</v>
      </c>
      <c r="B15" s="653"/>
      <c r="C15" s="3">
        <v>6</v>
      </c>
      <c r="D15" s="3">
        <v>6</v>
      </c>
      <c r="E15" s="3">
        <f>C15*E4</f>
        <v>60</v>
      </c>
      <c r="F15" s="8">
        <f>D15*F4</f>
        <v>60</v>
      </c>
      <c r="G15" s="599"/>
      <c r="H15" s="110">
        <f>E15+F15</f>
        <v>120</v>
      </c>
      <c r="I15" s="23" t="s">
        <v>54</v>
      </c>
      <c r="J15" s="59" t="s">
        <v>116</v>
      </c>
      <c r="K15" s="34">
        <f>H70/250</f>
        <v>8.99</v>
      </c>
      <c r="L15" s="48"/>
      <c r="M15" s="33">
        <f t="shared" si="0"/>
        <v>-8.99</v>
      </c>
    </row>
    <row r="16" spans="1:14">
      <c r="A16" s="652" t="s">
        <v>4</v>
      </c>
      <c r="B16" s="653"/>
      <c r="C16" s="3">
        <v>110</v>
      </c>
      <c r="D16" s="3">
        <v>110</v>
      </c>
      <c r="E16" s="3">
        <f>C16*E4</f>
        <v>1100</v>
      </c>
      <c r="F16" s="8">
        <f>D16*F4</f>
        <v>1100</v>
      </c>
      <c r="G16" s="599"/>
      <c r="H16" s="110">
        <f>E16+F16</f>
        <v>2200</v>
      </c>
      <c r="I16" s="23" t="s">
        <v>48</v>
      </c>
      <c r="J16" s="59" t="s">
        <v>111</v>
      </c>
      <c r="K16" s="35">
        <f>H20/1000</f>
        <v>0.20399999999999999</v>
      </c>
      <c r="L16" s="48"/>
      <c r="M16" s="33">
        <f t="shared" si="0"/>
        <v>-0.20399999999999999</v>
      </c>
    </row>
    <row r="17" spans="1:13" ht="15.75" thickBot="1">
      <c r="A17" s="703" t="s">
        <v>5</v>
      </c>
      <c r="B17" s="704"/>
      <c r="C17" s="6">
        <v>80</v>
      </c>
      <c r="D17" s="6">
        <v>80</v>
      </c>
      <c r="E17" s="6">
        <f>C17*E4</f>
        <v>800</v>
      </c>
      <c r="F17" s="16">
        <f>D17*F4</f>
        <v>800</v>
      </c>
      <c r="G17" s="600"/>
      <c r="H17" s="144">
        <f>E17+F17</f>
        <v>1600</v>
      </c>
      <c r="I17" s="27" t="s">
        <v>16</v>
      </c>
      <c r="J17" s="59" t="s">
        <v>117</v>
      </c>
      <c r="K17" s="34">
        <f>H73/48</f>
        <v>2.4541666666666671</v>
      </c>
      <c r="L17" s="48"/>
      <c r="M17" s="121">
        <f t="shared" si="0"/>
        <v>-2.4541666666666671</v>
      </c>
    </row>
    <row r="18" spans="1:13" ht="15.75" thickBot="1">
      <c r="A18" s="613" t="s">
        <v>120</v>
      </c>
      <c r="B18" s="614"/>
      <c r="C18" s="614"/>
      <c r="D18" s="614"/>
      <c r="E18" s="614"/>
      <c r="F18" s="614"/>
      <c r="G18" s="628"/>
      <c r="H18" s="629"/>
      <c r="I18" s="23" t="s">
        <v>88</v>
      </c>
      <c r="J18" s="59" t="s">
        <v>111</v>
      </c>
      <c r="K18" s="35">
        <f>(H50+H64)/1000</f>
        <v>0.6774</v>
      </c>
      <c r="L18" s="48"/>
      <c r="M18" s="33">
        <f t="shared" si="0"/>
        <v>-0.6774</v>
      </c>
    </row>
    <row r="19" spans="1:13">
      <c r="A19" s="603" t="s">
        <v>12</v>
      </c>
      <c r="B19" s="604"/>
      <c r="C19" s="13">
        <v>25</v>
      </c>
      <c r="D19" s="13">
        <v>30</v>
      </c>
      <c r="E19" s="13">
        <f>C19*E4</f>
        <v>250</v>
      </c>
      <c r="F19" s="20">
        <f>D19*F4</f>
        <v>300</v>
      </c>
      <c r="G19" s="598"/>
      <c r="H19" s="112">
        <f>E19+F19</f>
        <v>550</v>
      </c>
      <c r="I19" s="23" t="s">
        <v>74</v>
      </c>
      <c r="J19" s="59" t="s">
        <v>111</v>
      </c>
      <c r="K19" s="35"/>
      <c r="L19" s="48"/>
      <c r="M19" s="33">
        <f t="shared" si="0"/>
        <v>0</v>
      </c>
    </row>
    <row r="20" spans="1:13">
      <c r="A20" s="652" t="s">
        <v>48</v>
      </c>
      <c r="B20" s="653"/>
      <c r="C20" s="4">
        <v>10.199999999999999</v>
      </c>
      <c r="D20" s="4">
        <v>10.199999999999999</v>
      </c>
      <c r="E20" s="3">
        <f>C20*E4</f>
        <v>102</v>
      </c>
      <c r="F20" s="8">
        <f>D20*F4</f>
        <v>102</v>
      </c>
      <c r="G20" s="718"/>
      <c r="H20" s="110">
        <f>E20+F20</f>
        <v>204</v>
      </c>
      <c r="I20" s="23" t="s">
        <v>55</v>
      </c>
      <c r="J20" s="59" t="s">
        <v>111</v>
      </c>
      <c r="K20" s="35">
        <f>H75/1000</f>
        <v>0.14399999999999999</v>
      </c>
      <c r="L20" s="48"/>
      <c r="M20" s="33">
        <f t="shared" si="0"/>
        <v>-0.14399999999999999</v>
      </c>
    </row>
    <row r="21" spans="1:13" ht="15.75" thickBot="1">
      <c r="A21" s="638" t="s">
        <v>7</v>
      </c>
      <c r="B21" s="639"/>
      <c r="C21" s="6">
        <v>5</v>
      </c>
      <c r="D21" s="6">
        <v>5</v>
      </c>
      <c r="E21" s="6">
        <f>C21*E4</f>
        <v>50</v>
      </c>
      <c r="F21" s="16">
        <f>D21*F4</f>
        <v>50</v>
      </c>
      <c r="G21" s="634"/>
      <c r="H21" s="111">
        <f>E21+F21</f>
        <v>100</v>
      </c>
      <c r="I21" s="23" t="s">
        <v>2</v>
      </c>
      <c r="J21" s="59" t="s">
        <v>111</v>
      </c>
      <c r="K21" s="35"/>
      <c r="L21" s="48"/>
      <c r="M21" s="33">
        <f t="shared" si="0"/>
        <v>0</v>
      </c>
    </row>
    <row r="22" spans="1:13" ht="16.5" thickBot="1">
      <c r="A22" s="645" t="s">
        <v>33</v>
      </c>
      <c r="B22" s="646"/>
      <c r="C22" s="646"/>
      <c r="D22" s="646"/>
      <c r="E22" s="646"/>
      <c r="F22" s="646"/>
      <c r="G22" s="646"/>
      <c r="H22" s="646"/>
      <c r="I22" s="23" t="s">
        <v>3</v>
      </c>
      <c r="J22" s="59" t="s">
        <v>111</v>
      </c>
      <c r="K22" s="35"/>
      <c r="L22" s="48"/>
      <c r="M22" s="33">
        <f t="shared" si="0"/>
        <v>0</v>
      </c>
    </row>
    <row r="23" spans="1:13" ht="15.75" thickBot="1">
      <c r="A23" s="738" t="s">
        <v>217</v>
      </c>
      <c r="B23" s="739"/>
      <c r="C23" s="291">
        <v>100</v>
      </c>
      <c r="D23" s="292">
        <v>100</v>
      </c>
      <c r="E23" s="217">
        <f>C23*E4</f>
        <v>1000</v>
      </c>
      <c r="F23" s="259">
        <f>D23*F4</f>
        <v>1000</v>
      </c>
      <c r="G23" s="357"/>
      <c r="H23" s="40">
        <f>E23+F23</f>
        <v>2000</v>
      </c>
      <c r="I23" s="26" t="s">
        <v>76</v>
      </c>
      <c r="J23" s="59" t="s">
        <v>111</v>
      </c>
      <c r="K23" s="35"/>
      <c r="L23" s="48"/>
      <c r="M23" s="33">
        <f t="shared" si="0"/>
        <v>0</v>
      </c>
    </row>
    <row r="24" spans="1:13" ht="15.75" thickBot="1">
      <c r="A24" s="613" t="s">
        <v>32</v>
      </c>
      <c r="B24" s="614"/>
      <c r="C24" s="614"/>
      <c r="D24" s="614"/>
      <c r="E24" s="614"/>
      <c r="F24" s="614"/>
      <c r="G24" s="614"/>
      <c r="H24" s="614"/>
      <c r="I24" s="26" t="s">
        <v>68</v>
      </c>
      <c r="J24" s="59" t="s">
        <v>111</v>
      </c>
      <c r="K24" s="35"/>
      <c r="L24" s="48"/>
      <c r="M24" s="33">
        <f t="shared" si="0"/>
        <v>0</v>
      </c>
    </row>
    <row r="25" spans="1:13">
      <c r="A25" s="735" t="s">
        <v>193</v>
      </c>
      <c r="B25" s="141" t="s">
        <v>49</v>
      </c>
      <c r="C25" s="13">
        <v>21.84</v>
      </c>
      <c r="D25" s="13">
        <v>32.76</v>
      </c>
      <c r="E25" s="13">
        <f>C25*E4</f>
        <v>218.4</v>
      </c>
      <c r="F25" s="20">
        <f>D25*F4</f>
        <v>327.59999999999997</v>
      </c>
      <c r="G25" s="733"/>
      <c r="H25" s="113">
        <f>E25+F25</f>
        <v>546</v>
      </c>
      <c r="I25" s="26" t="s">
        <v>59</v>
      </c>
      <c r="J25" s="59" t="s">
        <v>111</v>
      </c>
      <c r="K25" s="35"/>
      <c r="L25" s="48"/>
      <c r="M25" s="33">
        <f t="shared" si="0"/>
        <v>0</v>
      </c>
    </row>
    <row r="26" spans="1:13">
      <c r="A26" s="735"/>
      <c r="B26" s="138" t="s">
        <v>14</v>
      </c>
      <c r="C26" s="181">
        <v>10.24</v>
      </c>
      <c r="D26" s="3">
        <v>15.36</v>
      </c>
      <c r="E26" s="13">
        <f>C26*E4</f>
        <v>102.4</v>
      </c>
      <c r="F26" s="20">
        <f>D26*F4</f>
        <v>153.6</v>
      </c>
      <c r="G26" s="734"/>
      <c r="H26" s="110">
        <f>E26+F26</f>
        <v>256</v>
      </c>
      <c r="I26" s="26" t="s">
        <v>89</v>
      </c>
      <c r="J26" s="59" t="s">
        <v>111</v>
      </c>
      <c r="K26" s="35"/>
      <c r="L26" s="48"/>
      <c r="M26" s="33">
        <f t="shared" si="0"/>
        <v>0</v>
      </c>
    </row>
    <row r="27" spans="1:13">
      <c r="A27" s="735"/>
      <c r="B27" s="138" t="s">
        <v>15</v>
      </c>
      <c r="C27" s="3">
        <v>2.4</v>
      </c>
      <c r="D27" s="3">
        <v>3.6</v>
      </c>
      <c r="E27" s="13">
        <f>C27*E4</f>
        <v>24</v>
      </c>
      <c r="F27" s="20">
        <f>D27*F4</f>
        <v>36</v>
      </c>
      <c r="G27" s="734"/>
      <c r="H27" s="110">
        <f>E27+F27</f>
        <v>60</v>
      </c>
      <c r="I27" s="26" t="s">
        <v>44</v>
      </c>
      <c r="J27" s="59" t="s">
        <v>111</v>
      </c>
      <c r="K27" s="35">
        <f>H7/1000</f>
        <v>0.40500000000000003</v>
      </c>
      <c r="L27" s="48"/>
      <c r="M27" s="33">
        <f t="shared" si="0"/>
        <v>-0.40500000000000003</v>
      </c>
    </row>
    <row r="28" spans="1:13">
      <c r="A28" s="735"/>
      <c r="B28" s="138" t="s">
        <v>17</v>
      </c>
      <c r="C28" s="3">
        <v>21.92</v>
      </c>
      <c r="D28" s="3">
        <v>32.9</v>
      </c>
      <c r="E28" s="13">
        <f>C28*E4</f>
        <v>219.20000000000002</v>
      </c>
      <c r="F28" s="20">
        <f>D28*F4</f>
        <v>329</v>
      </c>
      <c r="G28" s="734"/>
      <c r="H28" s="110">
        <f>E28+F28</f>
        <v>548.20000000000005</v>
      </c>
      <c r="I28" s="31" t="s">
        <v>72</v>
      </c>
      <c r="J28" s="59" t="s">
        <v>111</v>
      </c>
      <c r="K28" s="35"/>
      <c r="L28" s="48"/>
      <c r="M28" s="33">
        <f t="shared" si="0"/>
        <v>0</v>
      </c>
    </row>
    <row r="29" spans="1:13" ht="15.75" thickBot="1">
      <c r="A29" s="735"/>
      <c r="B29" s="155" t="s">
        <v>21</v>
      </c>
      <c r="C29" s="6">
        <v>2</v>
      </c>
      <c r="D29" s="6">
        <v>3</v>
      </c>
      <c r="E29" s="38">
        <f>C29*E4</f>
        <v>20</v>
      </c>
      <c r="F29" s="39">
        <f>D29*F4</f>
        <v>30</v>
      </c>
      <c r="G29" s="734"/>
      <c r="H29" s="144">
        <f>E29+F29</f>
        <v>50</v>
      </c>
      <c r="I29" s="26" t="s">
        <v>90</v>
      </c>
      <c r="J29" s="59" t="s">
        <v>111</v>
      </c>
      <c r="K29" s="35">
        <f>(H10+H15+H52+H59+H71+H79+H36+H65+H82)/1000</f>
        <v>0.77300000000000002</v>
      </c>
      <c r="L29" s="48"/>
      <c r="M29" s="33">
        <f t="shared" si="0"/>
        <v>-0.77300000000000002</v>
      </c>
    </row>
    <row r="30" spans="1:13" ht="15.75" thickBot="1">
      <c r="A30" s="613" t="s">
        <v>230</v>
      </c>
      <c r="B30" s="614"/>
      <c r="C30" s="614"/>
      <c r="D30" s="614"/>
      <c r="E30" s="614"/>
      <c r="F30" s="614"/>
      <c r="G30" s="628"/>
      <c r="H30" s="629"/>
      <c r="I30" s="26" t="s">
        <v>142</v>
      </c>
      <c r="J30" s="59" t="s">
        <v>111</v>
      </c>
      <c r="K30" s="35"/>
      <c r="L30" s="48"/>
      <c r="M30" s="33">
        <f t="shared" si="0"/>
        <v>0</v>
      </c>
    </row>
    <row r="31" spans="1:13">
      <c r="A31" s="736" t="s">
        <v>23</v>
      </c>
      <c r="B31" s="737"/>
      <c r="C31" s="13">
        <v>15.6</v>
      </c>
      <c r="D31" s="13">
        <v>18.75</v>
      </c>
      <c r="E31" s="13">
        <f>C31*E4</f>
        <v>156</v>
      </c>
      <c r="F31" s="20">
        <f>D31*F4</f>
        <v>187.5</v>
      </c>
      <c r="G31" s="20">
        <f>D31*G3</f>
        <v>187.5</v>
      </c>
      <c r="H31" s="112">
        <f>E31+F31+G31</f>
        <v>531</v>
      </c>
      <c r="I31" s="26" t="s">
        <v>20</v>
      </c>
      <c r="J31" s="59" t="s">
        <v>111</v>
      </c>
      <c r="K31" s="35">
        <f>H55/1000</f>
        <v>0.84</v>
      </c>
      <c r="L31" s="48"/>
      <c r="M31" s="33">
        <f t="shared" si="0"/>
        <v>-0.84</v>
      </c>
    </row>
    <row r="32" spans="1:13">
      <c r="A32" s="690" t="s">
        <v>17</v>
      </c>
      <c r="B32" s="691"/>
      <c r="C32" s="181">
        <v>16.63</v>
      </c>
      <c r="D32" s="3">
        <v>19.95</v>
      </c>
      <c r="E32" s="3">
        <f>C32*E4</f>
        <v>166.29999999999998</v>
      </c>
      <c r="F32" s="8">
        <f>D32*F4</f>
        <v>199.5</v>
      </c>
      <c r="G32" s="8">
        <f>D32*G3</f>
        <v>199.5</v>
      </c>
      <c r="H32" s="110">
        <f t="shared" ref="H32:H40" si="2">E32+F32+G32</f>
        <v>565.29999999999995</v>
      </c>
      <c r="I32" s="23" t="s">
        <v>40</v>
      </c>
      <c r="J32" s="59" t="s">
        <v>111</v>
      </c>
      <c r="K32" s="35"/>
      <c r="L32" s="48"/>
      <c r="M32" s="33">
        <f t="shared" si="0"/>
        <v>0</v>
      </c>
    </row>
    <row r="33" spans="1:13">
      <c r="A33" s="690" t="s">
        <v>14</v>
      </c>
      <c r="B33" s="691"/>
      <c r="C33" s="181">
        <v>11.25</v>
      </c>
      <c r="D33" s="3">
        <v>12.5</v>
      </c>
      <c r="E33" s="3">
        <f>C33*E4</f>
        <v>112.5</v>
      </c>
      <c r="F33" s="8">
        <f>D33*F4</f>
        <v>125</v>
      </c>
      <c r="G33" s="8">
        <f>D33*G3</f>
        <v>125</v>
      </c>
      <c r="H33" s="110">
        <f t="shared" si="2"/>
        <v>362.5</v>
      </c>
      <c r="I33" s="23" t="s">
        <v>26</v>
      </c>
      <c r="J33" s="59" t="s">
        <v>111</v>
      </c>
      <c r="K33" s="35"/>
      <c r="L33" s="48"/>
      <c r="M33" s="33">
        <f t="shared" si="0"/>
        <v>0</v>
      </c>
    </row>
    <row r="34" spans="1:13">
      <c r="A34" s="690" t="s">
        <v>15</v>
      </c>
      <c r="B34" s="691"/>
      <c r="C34" s="181">
        <v>7.8</v>
      </c>
      <c r="D34" s="3">
        <v>9.6</v>
      </c>
      <c r="E34" s="3">
        <f>C34*E4</f>
        <v>78</v>
      </c>
      <c r="F34" s="8">
        <f>D34*F4</f>
        <v>96</v>
      </c>
      <c r="G34" s="8">
        <f>D34*G3</f>
        <v>96</v>
      </c>
      <c r="H34" s="110">
        <f t="shared" si="2"/>
        <v>270</v>
      </c>
      <c r="I34" s="22" t="s">
        <v>47</v>
      </c>
      <c r="J34" s="59" t="s">
        <v>111</v>
      </c>
      <c r="K34" s="66">
        <f>H14/1000</f>
        <v>0.04</v>
      </c>
      <c r="L34" s="66"/>
      <c r="M34" s="130">
        <f t="shared" si="0"/>
        <v>-0.04</v>
      </c>
    </row>
    <row r="35" spans="1:13">
      <c r="A35" s="686" t="s">
        <v>50</v>
      </c>
      <c r="B35" s="687"/>
      <c r="C35" s="182">
        <v>32</v>
      </c>
      <c r="D35" s="4">
        <v>38.4</v>
      </c>
      <c r="E35" s="3">
        <f>C35*E4</f>
        <v>320</v>
      </c>
      <c r="F35" s="8">
        <f>D35*F4</f>
        <v>384</v>
      </c>
      <c r="G35" s="8">
        <f>D35*G3</f>
        <v>384</v>
      </c>
      <c r="H35" s="110">
        <f t="shared" si="2"/>
        <v>1088</v>
      </c>
      <c r="I35" s="23" t="s">
        <v>9</v>
      </c>
      <c r="J35" s="59" t="s">
        <v>111</v>
      </c>
      <c r="K35" s="66"/>
      <c r="L35" s="66"/>
      <c r="M35" s="130">
        <f t="shared" si="0"/>
        <v>0</v>
      </c>
    </row>
    <row r="36" spans="1:13">
      <c r="A36" s="686" t="s">
        <v>10</v>
      </c>
      <c r="B36" s="687"/>
      <c r="C36" s="4">
        <v>1.5</v>
      </c>
      <c r="D36" s="4">
        <v>1.8</v>
      </c>
      <c r="E36" s="3">
        <f>C36*E4</f>
        <v>15</v>
      </c>
      <c r="F36" s="8">
        <f>D36*F4</f>
        <v>18</v>
      </c>
      <c r="G36" s="8">
        <f>D36*G3</f>
        <v>18</v>
      </c>
      <c r="H36" s="110">
        <f t="shared" si="2"/>
        <v>51</v>
      </c>
      <c r="I36" s="23" t="s">
        <v>31</v>
      </c>
      <c r="J36" s="59" t="s">
        <v>111</v>
      </c>
      <c r="K36" s="66">
        <f>H81/1000</f>
        <v>8.5000000000000006E-3</v>
      </c>
      <c r="L36" s="66"/>
      <c r="M36" s="130">
        <f t="shared" si="0"/>
        <v>-8.5000000000000006E-3</v>
      </c>
    </row>
    <row r="37" spans="1:13">
      <c r="A37" s="690" t="s">
        <v>21</v>
      </c>
      <c r="B37" s="691"/>
      <c r="C37" s="3">
        <v>3</v>
      </c>
      <c r="D37" s="3">
        <v>3.6</v>
      </c>
      <c r="E37" s="3">
        <f>C37*E4</f>
        <v>30</v>
      </c>
      <c r="F37" s="8">
        <f>D37*F4</f>
        <v>36</v>
      </c>
      <c r="G37" s="8">
        <f>D37*G3</f>
        <v>36</v>
      </c>
      <c r="H37" s="110">
        <f t="shared" si="2"/>
        <v>102</v>
      </c>
      <c r="I37" s="26" t="s">
        <v>63</v>
      </c>
      <c r="J37" s="59" t="s">
        <v>111</v>
      </c>
      <c r="K37" s="66">
        <f>H69/1000</f>
        <v>4.0000000000000001E-3</v>
      </c>
      <c r="L37" s="66"/>
      <c r="M37" s="130">
        <f t="shared" si="0"/>
        <v>-4.0000000000000001E-3</v>
      </c>
    </row>
    <row r="38" spans="1:13">
      <c r="A38" s="686" t="s">
        <v>51</v>
      </c>
      <c r="B38" s="687"/>
      <c r="C38" s="4">
        <v>7</v>
      </c>
      <c r="D38" s="4">
        <v>7</v>
      </c>
      <c r="E38" s="3">
        <f>C38*E4</f>
        <v>70</v>
      </c>
      <c r="F38" s="8">
        <f>D38*F4</f>
        <v>70</v>
      </c>
      <c r="G38" s="8">
        <f>D38*G3</f>
        <v>70</v>
      </c>
      <c r="H38" s="110">
        <f t="shared" si="2"/>
        <v>210</v>
      </c>
      <c r="I38" s="26" t="s">
        <v>66</v>
      </c>
      <c r="J38" s="59" t="s">
        <v>111</v>
      </c>
      <c r="K38" s="35"/>
      <c r="L38" s="3"/>
      <c r="M38" s="33">
        <f t="shared" si="0"/>
        <v>0</v>
      </c>
    </row>
    <row r="39" spans="1:13">
      <c r="A39" s="690" t="s">
        <v>6</v>
      </c>
      <c r="B39" s="691"/>
      <c r="C39" s="3">
        <v>0.65</v>
      </c>
      <c r="D39" s="3">
        <v>0.8</v>
      </c>
      <c r="E39" s="3">
        <f>C39*E4</f>
        <v>6.5</v>
      </c>
      <c r="F39" s="8">
        <f>D39*F4</f>
        <v>8</v>
      </c>
      <c r="G39" s="8">
        <f>D39*G3</f>
        <v>8</v>
      </c>
      <c r="H39" s="110">
        <f t="shared" si="2"/>
        <v>22.5</v>
      </c>
      <c r="I39" s="24" t="s">
        <v>13</v>
      </c>
      <c r="J39" s="59" t="s">
        <v>112</v>
      </c>
      <c r="K39" s="58"/>
      <c r="L39" s="3"/>
      <c r="M39" s="33">
        <f t="shared" si="0"/>
        <v>0</v>
      </c>
    </row>
    <row r="40" spans="1:13" ht="15.75" thickBot="1">
      <c r="A40" s="688" t="s">
        <v>60</v>
      </c>
      <c r="B40" s="689"/>
      <c r="C40" s="6">
        <v>120</v>
      </c>
      <c r="D40" s="6">
        <v>144</v>
      </c>
      <c r="E40" s="6">
        <f>C40*E4</f>
        <v>1200</v>
      </c>
      <c r="F40" s="16">
        <f>D40*F4</f>
        <v>1440</v>
      </c>
      <c r="G40" s="16">
        <f>D40*G3</f>
        <v>1440</v>
      </c>
      <c r="H40" s="144">
        <f t="shared" si="2"/>
        <v>4080</v>
      </c>
      <c r="I40" s="24" t="s">
        <v>6</v>
      </c>
      <c r="J40" s="59" t="s">
        <v>111</v>
      </c>
      <c r="K40" s="35">
        <f>(H11+H39+H46+H53+H56+H67+H74)/1000</f>
        <v>7.0499999999999993E-2</v>
      </c>
      <c r="L40" s="3"/>
      <c r="M40" s="33">
        <f t="shared" si="0"/>
        <v>-7.0499999999999993E-2</v>
      </c>
    </row>
    <row r="41" spans="1:13" ht="15.75" thickBot="1">
      <c r="A41" s="706" t="s">
        <v>252</v>
      </c>
      <c r="B41" s="707"/>
      <c r="C41" s="707"/>
      <c r="D41" s="707"/>
      <c r="E41" s="707"/>
      <c r="F41" s="707"/>
      <c r="G41" s="707"/>
      <c r="H41" s="629"/>
      <c r="I41" s="24" t="s">
        <v>17</v>
      </c>
      <c r="J41" s="59" t="s">
        <v>111</v>
      </c>
      <c r="K41" s="35">
        <f>(H28+H32)/1000</f>
        <v>1.1134999999999999</v>
      </c>
      <c r="L41" s="3"/>
      <c r="M41" s="33">
        <f t="shared" si="0"/>
        <v>-1.1134999999999999</v>
      </c>
    </row>
    <row r="42" spans="1:13">
      <c r="A42" s="692" t="s">
        <v>237</v>
      </c>
      <c r="B42" s="693"/>
      <c r="C42" s="178">
        <v>45.6</v>
      </c>
      <c r="D42" s="178">
        <v>57</v>
      </c>
      <c r="E42" s="178">
        <f>C42*E4</f>
        <v>456</v>
      </c>
      <c r="F42" s="7">
        <f>D42*F4</f>
        <v>570</v>
      </c>
      <c r="G42" s="708"/>
      <c r="H42" s="10">
        <f t="shared" ref="H42:H53" si="3">E42+F42+G42</f>
        <v>1026</v>
      </c>
      <c r="I42" s="203" t="s">
        <v>81</v>
      </c>
      <c r="J42" s="59" t="s">
        <v>112</v>
      </c>
      <c r="K42" s="35"/>
      <c r="L42" s="3"/>
      <c r="M42" s="33">
        <f t="shared" si="0"/>
        <v>0</v>
      </c>
    </row>
    <row r="43" spans="1:13">
      <c r="A43" s="652" t="s">
        <v>163</v>
      </c>
      <c r="B43" s="653"/>
      <c r="C43" s="13">
        <v>30.77</v>
      </c>
      <c r="D43" s="13">
        <v>37</v>
      </c>
      <c r="E43" s="13">
        <f>C43*E4</f>
        <v>307.7</v>
      </c>
      <c r="F43" s="20">
        <f>D43*F4</f>
        <v>370</v>
      </c>
      <c r="G43" s="585"/>
      <c r="H43" s="14">
        <f>E43+F43</f>
        <v>677.7</v>
      </c>
      <c r="I43" s="203" t="s">
        <v>91</v>
      </c>
      <c r="J43" s="59" t="s">
        <v>112</v>
      </c>
      <c r="K43" s="35">
        <f>H25/1000</f>
        <v>0.54600000000000004</v>
      </c>
      <c r="L43" s="3"/>
      <c r="M43" s="33">
        <f t="shared" si="0"/>
        <v>-0.54600000000000004</v>
      </c>
    </row>
    <row r="44" spans="1:13">
      <c r="A44" s="652" t="s">
        <v>104</v>
      </c>
      <c r="B44" s="653"/>
      <c r="C44" s="13">
        <v>7.3</v>
      </c>
      <c r="D44" s="13">
        <v>9</v>
      </c>
      <c r="E44" s="13">
        <f>C44*E4</f>
        <v>73</v>
      </c>
      <c r="F44" s="20">
        <f>D44*F4</f>
        <v>90</v>
      </c>
      <c r="G44" s="585"/>
      <c r="H44" s="14">
        <f>E44+F44</f>
        <v>163</v>
      </c>
      <c r="I44" s="203" t="s">
        <v>122</v>
      </c>
      <c r="J44" s="59" t="s">
        <v>111</v>
      </c>
      <c r="K44" s="35"/>
      <c r="L44" s="3"/>
      <c r="M44" s="33">
        <f t="shared" si="0"/>
        <v>0</v>
      </c>
    </row>
    <row r="45" spans="1:13">
      <c r="A45" s="605" t="s">
        <v>5</v>
      </c>
      <c r="B45" s="606"/>
      <c r="C45" s="3">
        <v>9</v>
      </c>
      <c r="D45" s="3">
        <v>12</v>
      </c>
      <c r="E45" s="3">
        <f>C45*E4</f>
        <v>90</v>
      </c>
      <c r="F45" s="8">
        <f>D45*F4</f>
        <v>120</v>
      </c>
      <c r="G45" s="585"/>
      <c r="H45" s="11">
        <f t="shared" si="3"/>
        <v>210</v>
      </c>
      <c r="I45" s="202" t="s">
        <v>78</v>
      </c>
      <c r="J45" s="59" t="s">
        <v>111</v>
      </c>
      <c r="K45" s="35">
        <f>H31/1000</f>
        <v>0.53100000000000003</v>
      </c>
      <c r="L45" s="3"/>
      <c r="M45" s="33">
        <f t="shared" si="0"/>
        <v>-0.53100000000000003</v>
      </c>
    </row>
    <row r="46" spans="1:13">
      <c r="A46" s="605" t="s">
        <v>6</v>
      </c>
      <c r="B46" s="606"/>
      <c r="C46" s="3">
        <v>0.3</v>
      </c>
      <c r="D46" s="3">
        <v>0.35</v>
      </c>
      <c r="E46" s="3">
        <f>C46*E4</f>
        <v>3</v>
      </c>
      <c r="F46" s="8">
        <f>D46*F4</f>
        <v>3.5</v>
      </c>
      <c r="G46" s="585"/>
      <c r="H46" s="11">
        <f t="shared" si="3"/>
        <v>6.5</v>
      </c>
      <c r="I46" s="202" t="s">
        <v>15</v>
      </c>
      <c r="J46" s="59" t="s">
        <v>111</v>
      </c>
      <c r="K46" s="35">
        <f>(H27+H34)/1000</f>
        <v>0.33</v>
      </c>
      <c r="L46" s="3"/>
      <c r="M46" s="33">
        <f t="shared" si="0"/>
        <v>-0.33</v>
      </c>
    </row>
    <row r="47" spans="1:13" ht="15" customHeight="1" thickBot="1">
      <c r="A47" s="638" t="s">
        <v>147</v>
      </c>
      <c r="B47" s="639"/>
      <c r="C47" s="184">
        <v>0.6</v>
      </c>
      <c r="D47" s="6">
        <v>0.7</v>
      </c>
      <c r="E47" s="6">
        <f>C47*E4</f>
        <v>6</v>
      </c>
      <c r="F47" s="16">
        <f>D47*F4</f>
        <v>7</v>
      </c>
      <c r="G47" s="585"/>
      <c r="H47" s="11">
        <f t="shared" si="3"/>
        <v>13</v>
      </c>
      <c r="I47" s="202" t="s">
        <v>14</v>
      </c>
      <c r="J47" s="59" t="s">
        <v>111</v>
      </c>
      <c r="K47" s="35">
        <f>(H26+H33)/1000</f>
        <v>0.61850000000000005</v>
      </c>
      <c r="L47" s="3"/>
      <c r="M47" s="33">
        <f t="shared" si="0"/>
        <v>-0.61850000000000005</v>
      </c>
    </row>
    <row r="48" spans="1:13" ht="15" customHeight="1">
      <c r="A48" s="677" t="s">
        <v>129</v>
      </c>
      <c r="B48" s="493" t="s">
        <v>4</v>
      </c>
      <c r="C48" s="346">
        <v>10</v>
      </c>
      <c r="D48" s="178">
        <v>12.5</v>
      </c>
      <c r="E48" s="178">
        <f>C48*E4</f>
        <v>100</v>
      </c>
      <c r="F48" s="193">
        <f>D48*F4</f>
        <v>125</v>
      </c>
      <c r="G48" s="585"/>
      <c r="H48" s="11">
        <f>E48+F48</f>
        <v>225</v>
      </c>
      <c r="I48" s="202" t="s">
        <v>50</v>
      </c>
      <c r="J48" s="59" t="s">
        <v>111</v>
      </c>
      <c r="K48" s="35">
        <f>H35/1000</f>
        <v>1.0880000000000001</v>
      </c>
      <c r="L48" s="3"/>
      <c r="M48" s="33">
        <f t="shared" si="0"/>
        <v>-1.0880000000000001</v>
      </c>
    </row>
    <row r="49" spans="1:13" ht="15" customHeight="1">
      <c r="A49" s="675"/>
      <c r="B49" s="495" t="s">
        <v>7</v>
      </c>
      <c r="C49" s="181">
        <v>1.04</v>
      </c>
      <c r="D49" s="3">
        <v>1.3</v>
      </c>
      <c r="E49" s="3">
        <f>C49*E4</f>
        <v>10.4</v>
      </c>
      <c r="F49" s="194">
        <f>D49*F4</f>
        <v>13</v>
      </c>
      <c r="G49" s="585"/>
      <c r="H49" s="11">
        <f>E49+F49</f>
        <v>23.4</v>
      </c>
      <c r="I49" s="255" t="s">
        <v>28</v>
      </c>
      <c r="J49" s="59" t="s">
        <v>111</v>
      </c>
      <c r="K49" s="35">
        <f>H23/1000</f>
        <v>2</v>
      </c>
      <c r="L49" s="3"/>
      <c r="M49" s="33">
        <f t="shared" si="0"/>
        <v>-2</v>
      </c>
    </row>
    <row r="50" spans="1:13">
      <c r="A50" s="675"/>
      <c r="B50" s="495" t="s">
        <v>162</v>
      </c>
      <c r="C50" s="3">
        <v>1.04</v>
      </c>
      <c r="D50" s="3">
        <v>1.3</v>
      </c>
      <c r="E50" s="3">
        <f>C50*E4</f>
        <v>10.4</v>
      </c>
      <c r="F50" s="194">
        <f>D50*F4</f>
        <v>13</v>
      </c>
      <c r="G50" s="585"/>
      <c r="H50" s="11">
        <f t="shared" si="3"/>
        <v>23.4</v>
      </c>
      <c r="I50" s="255" t="s">
        <v>69</v>
      </c>
      <c r="J50" s="59" t="s">
        <v>111</v>
      </c>
      <c r="K50" s="35"/>
      <c r="L50" s="3"/>
      <c r="M50" s="33">
        <f t="shared" si="0"/>
        <v>0</v>
      </c>
    </row>
    <row r="51" spans="1:13">
      <c r="A51" s="675"/>
      <c r="B51" s="495" t="s">
        <v>5</v>
      </c>
      <c r="C51" s="3">
        <v>10</v>
      </c>
      <c r="D51" s="3">
        <v>12.5</v>
      </c>
      <c r="E51" s="3">
        <f>C51*E4</f>
        <v>100</v>
      </c>
      <c r="F51" s="194">
        <f>D51*F4</f>
        <v>125</v>
      </c>
      <c r="G51" s="585"/>
      <c r="H51" s="11">
        <f>F51</f>
        <v>125</v>
      </c>
      <c r="I51" s="255" t="s">
        <v>56</v>
      </c>
      <c r="J51" s="59" t="s">
        <v>111</v>
      </c>
      <c r="K51" s="35">
        <f>H83/1000</f>
        <v>0.13550000000000001</v>
      </c>
      <c r="L51" s="3"/>
      <c r="M51" s="33">
        <f t="shared" si="0"/>
        <v>-0.13550000000000001</v>
      </c>
    </row>
    <row r="52" spans="1:13">
      <c r="A52" s="675"/>
      <c r="B52" s="495" t="s">
        <v>10</v>
      </c>
      <c r="C52" s="3">
        <v>0.2</v>
      </c>
      <c r="D52" s="3">
        <v>0.3</v>
      </c>
      <c r="E52" s="3">
        <f>C52*E4</f>
        <v>2</v>
      </c>
      <c r="F52" s="194">
        <f>D52*F4</f>
        <v>3</v>
      </c>
      <c r="G52" s="585"/>
      <c r="H52" s="11">
        <f t="shared" si="3"/>
        <v>5</v>
      </c>
      <c r="I52" s="198" t="s">
        <v>80</v>
      </c>
      <c r="J52" s="60" t="s">
        <v>112</v>
      </c>
      <c r="K52" s="35"/>
      <c r="L52" s="3"/>
      <c r="M52" s="33">
        <f t="shared" si="0"/>
        <v>0</v>
      </c>
    </row>
    <row r="53" spans="1:13" ht="15.75" thickBot="1">
      <c r="A53" s="676"/>
      <c r="B53" s="494" t="s">
        <v>6</v>
      </c>
      <c r="C53" s="139">
        <v>0.2</v>
      </c>
      <c r="D53" s="139">
        <v>0.3</v>
      </c>
      <c r="E53" s="139">
        <f>C53*E4</f>
        <v>2</v>
      </c>
      <c r="F53" s="176">
        <f>D53*F4</f>
        <v>3</v>
      </c>
      <c r="G53" s="586"/>
      <c r="H53" s="12">
        <f t="shared" si="3"/>
        <v>5</v>
      </c>
      <c r="I53" s="198" t="s">
        <v>52</v>
      </c>
      <c r="J53" s="59" t="s">
        <v>111</v>
      </c>
      <c r="K53" s="35">
        <f>(H78+H58)/1000</f>
        <v>0.48499999999999999</v>
      </c>
      <c r="L53" s="3"/>
      <c r="M53" s="33">
        <f t="shared" si="0"/>
        <v>-0.48499999999999999</v>
      </c>
    </row>
    <row r="54" spans="1:13" ht="15.75" thickBot="1">
      <c r="A54" s="740" t="s">
        <v>253</v>
      </c>
      <c r="B54" s="741"/>
      <c r="C54" s="741"/>
      <c r="D54" s="741"/>
      <c r="E54" s="741"/>
      <c r="F54" s="741"/>
      <c r="G54" s="741"/>
      <c r="H54" s="742"/>
      <c r="I54" s="29" t="s">
        <v>77</v>
      </c>
      <c r="J54" s="59" t="s">
        <v>111</v>
      </c>
      <c r="K54" s="35"/>
      <c r="L54" s="3"/>
      <c r="M54" s="33">
        <f t="shared" ref="M54:M61" si="4">L54-K54</f>
        <v>0</v>
      </c>
    </row>
    <row r="55" spans="1:13">
      <c r="A55" s="743" t="s">
        <v>254</v>
      </c>
      <c r="B55" s="744"/>
      <c r="C55" s="505">
        <v>38.5</v>
      </c>
      <c r="D55" s="505">
        <v>45.5</v>
      </c>
      <c r="E55" s="505">
        <f>C55*E4</f>
        <v>385</v>
      </c>
      <c r="F55" s="507">
        <f>D55*F4</f>
        <v>455</v>
      </c>
      <c r="G55" s="745"/>
      <c r="H55" s="510">
        <f t="shared" ref="H55:H60" si="5">E55+F55</f>
        <v>840</v>
      </c>
      <c r="I55" s="29" t="s">
        <v>257</v>
      </c>
      <c r="J55" s="59" t="s">
        <v>111</v>
      </c>
      <c r="K55" s="35">
        <f>H80/1000</f>
        <v>0.02</v>
      </c>
      <c r="L55" s="3"/>
      <c r="M55" s="33">
        <f t="shared" si="4"/>
        <v>-0.02</v>
      </c>
    </row>
    <row r="56" spans="1:13">
      <c r="A56" s="725" t="s">
        <v>6</v>
      </c>
      <c r="B56" s="726"/>
      <c r="C56" s="504">
        <v>0.45</v>
      </c>
      <c r="D56" s="504">
        <v>0.5</v>
      </c>
      <c r="E56" s="504">
        <f>C56*E4</f>
        <v>4.5</v>
      </c>
      <c r="F56" s="508">
        <f>D56*F4</f>
        <v>5</v>
      </c>
      <c r="G56" s="746"/>
      <c r="H56" s="511">
        <f t="shared" si="5"/>
        <v>9.5</v>
      </c>
      <c r="I56" s="29" t="s">
        <v>22</v>
      </c>
      <c r="J56" s="59" t="s">
        <v>111</v>
      </c>
      <c r="K56" s="35">
        <f>H77/1000</f>
        <v>9.6000000000000002E-2</v>
      </c>
      <c r="L56" s="3"/>
      <c r="M56" s="33">
        <f t="shared" si="4"/>
        <v>-9.6000000000000002E-2</v>
      </c>
    </row>
    <row r="57" spans="1:13" ht="15.75" thickBot="1">
      <c r="A57" s="727" t="s">
        <v>7</v>
      </c>
      <c r="B57" s="728"/>
      <c r="C57" s="506">
        <v>3</v>
      </c>
      <c r="D57" s="506">
        <v>3</v>
      </c>
      <c r="E57" s="506">
        <f>C57*E4</f>
        <v>30</v>
      </c>
      <c r="F57" s="509">
        <f>D57*F4</f>
        <v>30</v>
      </c>
      <c r="G57" s="747"/>
      <c r="H57" s="512">
        <f t="shared" si="5"/>
        <v>60</v>
      </c>
      <c r="I57" s="29" t="s">
        <v>12</v>
      </c>
      <c r="J57" s="59" t="s">
        <v>111</v>
      </c>
      <c r="K57" s="35">
        <f>H19/1000</f>
        <v>0.55000000000000004</v>
      </c>
      <c r="L57" s="3"/>
      <c r="M57" s="33">
        <f t="shared" si="4"/>
        <v>-0.55000000000000004</v>
      </c>
    </row>
    <row r="58" spans="1:13">
      <c r="A58" s="640" t="s">
        <v>223</v>
      </c>
      <c r="B58" s="496" t="s">
        <v>52</v>
      </c>
      <c r="C58" s="13">
        <v>17.5</v>
      </c>
      <c r="D58" s="13">
        <v>21</v>
      </c>
      <c r="E58" s="13">
        <f>C58*E4</f>
        <v>175</v>
      </c>
      <c r="F58" s="20">
        <f>D58*F4</f>
        <v>210</v>
      </c>
      <c r="G58" s="585"/>
      <c r="H58" s="470">
        <f t="shared" si="5"/>
        <v>385</v>
      </c>
      <c r="I58" s="26" t="s">
        <v>104</v>
      </c>
      <c r="J58" s="59" t="s">
        <v>111</v>
      </c>
      <c r="K58" s="35">
        <f>(H44+H60)/1000</f>
        <v>0.41299999999999998</v>
      </c>
      <c r="L58" s="3"/>
      <c r="M58" s="33">
        <f t="shared" si="4"/>
        <v>-0.41299999999999998</v>
      </c>
    </row>
    <row r="59" spans="1:13" ht="15.75" thickBot="1">
      <c r="A59" s="720"/>
      <c r="B59" s="282" t="s">
        <v>10</v>
      </c>
      <c r="C59" s="190">
        <v>5</v>
      </c>
      <c r="D59" s="190">
        <v>6</v>
      </c>
      <c r="E59" s="190">
        <f>C59*E4</f>
        <v>50</v>
      </c>
      <c r="F59" s="224">
        <f>D59*F4</f>
        <v>60</v>
      </c>
      <c r="G59" s="586"/>
      <c r="H59" s="305">
        <f t="shared" si="5"/>
        <v>110</v>
      </c>
      <c r="I59" s="26" t="s">
        <v>119</v>
      </c>
      <c r="J59" s="59" t="s">
        <v>111</v>
      </c>
      <c r="K59" s="35">
        <f>H61/1000</f>
        <v>1.25</v>
      </c>
      <c r="L59" s="3"/>
      <c r="M59" s="33">
        <f t="shared" si="4"/>
        <v>-1.25</v>
      </c>
    </row>
    <row r="60" spans="1:13" ht="15.75" thickBot="1">
      <c r="A60" s="723" t="s">
        <v>104</v>
      </c>
      <c r="B60" s="724"/>
      <c r="C60" s="390">
        <v>0</v>
      </c>
      <c r="D60" s="391">
        <v>25</v>
      </c>
      <c r="E60" s="38">
        <f>C60*E4</f>
        <v>0</v>
      </c>
      <c r="F60" s="38">
        <f>D60*F4</f>
        <v>250</v>
      </c>
      <c r="G60" s="239"/>
      <c r="H60" s="256">
        <f t="shared" si="5"/>
        <v>250</v>
      </c>
      <c r="I60" s="208" t="s">
        <v>126</v>
      </c>
      <c r="J60" s="6" t="s">
        <v>111</v>
      </c>
      <c r="K60" s="148"/>
      <c r="L60" s="6"/>
      <c r="M60" s="122">
        <f t="shared" si="4"/>
        <v>0</v>
      </c>
    </row>
    <row r="61" spans="1:13" ht="15.75" thickBot="1">
      <c r="A61" s="709" t="s">
        <v>119</v>
      </c>
      <c r="B61" s="710"/>
      <c r="C61" s="217">
        <v>35</v>
      </c>
      <c r="D61" s="217">
        <v>45</v>
      </c>
      <c r="E61" s="217">
        <f>C61*E4</f>
        <v>350</v>
      </c>
      <c r="F61" s="217">
        <f>D61*F4</f>
        <v>450</v>
      </c>
      <c r="G61" s="217">
        <f>(G3+G4)*D61</f>
        <v>450</v>
      </c>
      <c r="H61" s="218">
        <f>E61+F61+G61</f>
        <v>1250</v>
      </c>
      <c r="I61" s="210" t="s">
        <v>208</v>
      </c>
      <c r="J61" s="118" t="s">
        <v>117</v>
      </c>
      <c r="K61" s="34"/>
      <c r="L61" s="34"/>
      <c r="M61" s="34">
        <f t="shared" si="4"/>
        <v>0</v>
      </c>
    </row>
    <row r="62" spans="1:13" ht="15.75" thickBot="1">
      <c r="A62" s="711" t="s">
        <v>205</v>
      </c>
      <c r="B62" s="712"/>
      <c r="C62" s="712"/>
      <c r="D62" s="712"/>
      <c r="E62" s="712"/>
      <c r="F62" s="712"/>
      <c r="G62" s="713"/>
      <c r="H62" s="714"/>
      <c r="K62" s="232"/>
      <c r="L62" s="232"/>
      <c r="M62" s="158"/>
    </row>
    <row r="63" spans="1:13" ht="15.75" thickBot="1">
      <c r="A63" s="721" t="s">
        <v>206</v>
      </c>
      <c r="B63" s="722"/>
      <c r="C63" s="248">
        <v>155</v>
      </c>
      <c r="D63" s="248">
        <v>185</v>
      </c>
      <c r="E63" s="248">
        <f>C63*E4</f>
        <v>1550</v>
      </c>
      <c r="F63" s="248">
        <f>D63*F4</f>
        <v>1850</v>
      </c>
      <c r="G63" s="248"/>
      <c r="H63" s="384">
        <f>E63+F63</f>
        <v>3400</v>
      </c>
      <c r="K63" s="232"/>
      <c r="L63" s="232"/>
      <c r="M63" s="175"/>
    </row>
    <row r="64" spans="1:13">
      <c r="A64" s="715" t="s">
        <v>195</v>
      </c>
      <c r="B64" s="430" t="s">
        <v>162</v>
      </c>
      <c r="C64" s="32">
        <v>32.700000000000003</v>
      </c>
      <c r="D64" s="32">
        <v>32.700000000000003</v>
      </c>
      <c r="E64" s="32">
        <f>C64*E4</f>
        <v>327</v>
      </c>
      <c r="F64" s="438">
        <f>D64*F4</f>
        <v>327</v>
      </c>
      <c r="G64" s="719"/>
      <c r="H64" s="439">
        <f t="shared" ref="H64:H69" si="6">E64+F64</f>
        <v>654</v>
      </c>
      <c r="K64" s="232"/>
      <c r="L64" s="232"/>
      <c r="M64" s="175"/>
    </row>
    <row r="65" spans="1:13">
      <c r="A65" s="715"/>
      <c r="B65" s="358" t="s">
        <v>10</v>
      </c>
      <c r="C65" s="108">
        <v>6</v>
      </c>
      <c r="D65" s="108">
        <v>6</v>
      </c>
      <c r="E65" s="108">
        <f>C65*E4</f>
        <v>60</v>
      </c>
      <c r="F65" s="329">
        <f>D65*F4</f>
        <v>60</v>
      </c>
      <c r="G65" s="719"/>
      <c r="H65" s="299">
        <f t="shared" si="6"/>
        <v>120</v>
      </c>
      <c r="I65" s="159"/>
      <c r="J65" s="160"/>
      <c r="K65" s="232"/>
      <c r="L65" s="232"/>
      <c r="M65" s="158"/>
    </row>
    <row r="66" spans="1:13">
      <c r="A66" s="715"/>
      <c r="B66" s="358" t="s">
        <v>143</v>
      </c>
      <c r="C66" s="108">
        <v>7.5</v>
      </c>
      <c r="D66" s="108">
        <v>7.5</v>
      </c>
      <c r="E66" s="108">
        <f>C66*E4</f>
        <v>75</v>
      </c>
      <c r="F66" s="329">
        <f>D66*F4</f>
        <v>75</v>
      </c>
      <c r="G66" s="719"/>
      <c r="H66" s="299">
        <f t="shared" si="6"/>
        <v>150</v>
      </c>
      <c r="I66" s="159"/>
      <c r="J66" s="160"/>
      <c r="K66" s="232"/>
      <c r="L66" s="232"/>
      <c r="M66" s="158"/>
    </row>
    <row r="67" spans="1:13">
      <c r="A67" s="715"/>
      <c r="B67" s="358" t="s">
        <v>6</v>
      </c>
      <c r="C67" s="108">
        <v>0.3</v>
      </c>
      <c r="D67" s="108">
        <v>0.3</v>
      </c>
      <c r="E67" s="108">
        <f>C67*E4</f>
        <v>3</v>
      </c>
      <c r="F67" s="329">
        <f>D67*F4</f>
        <v>3</v>
      </c>
      <c r="G67" s="719"/>
      <c r="H67" s="299">
        <f t="shared" si="6"/>
        <v>6</v>
      </c>
      <c r="K67" s="232"/>
      <c r="L67" s="232"/>
      <c r="M67" s="232"/>
    </row>
    <row r="68" spans="1:13">
      <c r="A68" s="715"/>
      <c r="B68" s="354" t="s">
        <v>160</v>
      </c>
      <c r="C68" s="262">
        <v>1</v>
      </c>
      <c r="D68" s="262">
        <v>1</v>
      </c>
      <c r="E68" s="262">
        <f>C68*E4</f>
        <v>10</v>
      </c>
      <c r="F68" s="392">
        <f>D68*F4</f>
        <v>10</v>
      </c>
      <c r="G68" s="719"/>
      <c r="H68" s="393">
        <f t="shared" si="6"/>
        <v>20</v>
      </c>
      <c r="K68" s="232"/>
      <c r="L68" s="232"/>
      <c r="M68" s="232"/>
    </row>
    <row r="69" spans="1:13" ht="15.75" thickBot="1">
      <c r="A69" s="716"/>
      <c r="B69" s="356" t="s">
        <v>63</v>
      </c>
      <c r="C69" s="94">
        <v>0.2</v>
      </c>
      <c r="D69" s="94">
        <v>0.2</v>
      </c>
      <c r="E69" s="94">
        <f>C69*E4</f>
        <v>2</v>
      </c>
      <c r="F69" s="359">
        <f>D69*F4</f>
        <v>2</v>
      </c>
      <c r="G69" s="602"/>
      <c r="H69" s="302">
        <f t="shared" si="6"/>
        <v>4</v>
      </c>
    </row>
    <row r="70" spans="1:13">
      <c r="A70" s="730" t="s">
        <v>255</v>
      </c>
      <c r="B70" s="213" t="s">
        <v>54</v>
      </c>
      <c r="C70" s="50">
        <v>103.2</v>
      </c>
      <c r="D70" s="50">
        <v>121.55</v>
      </c>
      <c r="E70" s="178">
        <f>C70*E4</f>
        <v>1032</v>
      </c>
      <c r="F70" s="193">
        <f>D70*F4</f>
        <v>1215.5</v>
      </c>
      <c r="G70" s="717"/>
      <c r="H70" s="10">
        <f t="shared" ref="H70:H80" si="7">E70+F70</f>
        <v>2247.5</v>
      </c>
    </row>
    <row r="71" spans="1:13">
      <c r="A71" s="731"/>
      <c r="B71" s="491" t="s">
        <v>10</v>
      </c>
      <c r="C71" s="108">
        <v>8.8000000000000007</v>
      </c>
      <c r="D71" s="108">
        <v>10.4</v>
      </c>
      <c r="E71" s="3">
        <f>C71*E4</f>
        <v>88</v>
      </c>
      <c r="F71" s="194">
        <f>D71*F4</f>
        <v>104</v>
      </c>
      <c r="G71" s="718"/>
      <c r="H71" s="11">
        <f t="shared" si="7"/>
        <v>192</v>
      </c>
    </row>
    <row r="72" spans="1:13">
      <c r="A72" s="731"/>
      <c r="B72" s="491" t="s">
        <v>87</v>
      </c>
      <c r="C72" s="108">
        <v>4.4000000000000004</v>
      </c>
      <c r="D72" s="108">
        <v>5.2</v>
      </c>
      <c r="E72" s="3">
        <f>C72*E4</f>
        <v>44</v>
      </c>
      <c r="F72" s="194">
        <f>D72*F4</f>
        <v>52</v>
      </c>
      <c r="G72" s="718"/>
      <c r="H72" s="11">
        <f t="shared" si="7"/>
        <v>96</v>
      </c>
    </row>
    <row r="73" spans="1:13">
      <c r="A73" s="731"/>
      <c r="B73" s="491" t="s">
        <v>16</v>
      </c>
      <c r="C73" s="108">
        <v>5.28</v>
      </c>
      <c r="D73" s="108">
        <v>6.5</v>
      </c>
      <c r="E73" s="3">
        <f>C73*E4</f>
        <v>52.800000000000004</v>
      </c>
      <c r="F73" s="194">
        <f>D73*F4</f>
        <v>65</v>
      </c>
      <c r="G73" s="718"/>
      <c r="H73" s="11">
        <f t="shared" si="7"/>
        <v>117.80000000000001</v>
      </c>
    </row>
    <row r="74" spans="1:13">
      <c r="A74" s="731"/>
      <c r="B74" s="491" t="s">
        <v>6</v>
      </c>
      <c r="C74" s="108">
        <v>0.55000000000000004</v>
      </c>
      <c r="D74" s="108">
        <v>0.65</v>
      </c>
      <c r="E74" s="3">
        <f>C74*E4</f>
        <v>5.5</v>
      </c>
      <c r="F74" s="194">
        <f>D74*F4</f>
        <v>6.5</v>
      </c>
      <c r="G74" s="718"/>
      <c r="H74" s="11">
        <f t="shared" si="7"/>
        <v>12</v>
      </c>
    </row>
    <row r="75" spans="1:13">
      <c r="A75" s="731"/>
      <c r="B75" s="491" t="s">
        <v>155</v>
      </c>
      <c r="C75" s="108">
        <v>6.6</v>
      </c>
      <c r="D75" s="108">
        <v>7.8</v>
      </c>
      <c r="E75" s="3">
        <f>C75*E4</f>
        <v>66</v>
      </c>
      <c r="F75" s="194">
        <f>D75*F4</f>
        <v>78</v>
      </c>
      <c r="G75" s="718"/>
      <c r="H75" s="11">
        <f t="shared" si="7"/>
        <v>144</v>
      </c>
    </row>
    <row r="76" spans="1:13">
      <c r="A76" s="731"/>
      <c r="B76" s="491" t="s">
        <v>51</v>
      </c>
      <c r="C76" s="108">
        <v>4.4000000000000004</v>
      </c>
      <c r="D76" s="108">
        <v>5.2</v>
      </c>
      <c r="E76" s="3">
        <f>C76*E4</f>
        <v>44</v>
      </c>
      <c r="F76" s="194">
        <f>D76*F4</f>
        <v>52</v>
      </c>
      <c r="G76" s="718"/>
      <c r="H76" s="11">
        <f t="shared" si="7"/>
        <v>96</v>
      </c>
    </row>
    <row r="77" spans="1:13" ht="15.75" thickBot="1">
      <c r="A77" s="732"/>
      <c r="B77" s="492" t="s">
        <v>22</v>
      </c>
      <c r="C77" s="94">
        <v>4.4000000000000004</v>
      </c>
      <c r="D77" s="94">
        <v>5.2</v>
      </c>
      <c r="E77" s="139">
        <f>C77*E4</f>
        <v>44</v>
      </c>
      <c r="F77" s="176">
        <f>D77*F4</f>
        <v>52</v>
      </c>
      <c r="G77" s="718"/>
      <c r="H77" s="11">
        <f t="shared" si="7"/>
        <v>96</v>
      </c>
    </row>
    <row r="78" spans="1:13">
      <c r="A78" s="675" t="s">
        <v>256</v>
      </c>
      <c r="B78" s="503" t="s">
        <v>52</v>
      </c>
      <c r="C78" s="452">
        <v>5</v>
      </c>
      <c r="D78" s="452">
        <v>5</v>
      </c>
      <c r="E78" s="38">
        <f>C78*E4</f>
        <v>50</v>
      </c>
      <c r="F78" s="39">
        <f>D78*F4</f>
        <v>50</v>
      </c>
      <c r="G78" s="718"/>
      <c r="H78" s="2">
        <f>E78+F78</f>
        <v>100</v>
      </c>
    </row>
    <row r="79" spans="1:13">
      <c r="A79" s="675"/>
      <c r="B79" s="497" t="s">
        <v>10</v>
      </c>
      <c r="C79" s="262">
        <v>1</v>
      </c>
      <c r="D79" s="262">
        <v>1</v>
      </c>
      <c r="E79" s="6">
        <f>C79*E4</f>
        <v>10</v>
      </c>
      <c r="F79" s="16">
        <f>D79*F4</f>
        <v>10</v>
      </c>
      <c r="G79" s="718"/>
      <c r="H79" s="2">
        <f>E79+F79</f>
        <v>20</v>
      </c>
    </row>
    <row r="80" spans="1:13" ht="15.75" thickBot="1">
      <c r="A80" s="676"/>
      <c r="B80" s="494" t="s">
        <v>257</v>
      </c>
      <c r="C80" s="94">
        <v>1</v>
      </c>
      <c r="D80" s="94">
        <v>1</v>
      </c>
      <c r="E80" s="139">
        <f>C80*E4</f>
        <v>10</v>
      </c>
      <c r="F80" s="9">
        <f>D80*F4</f>
        <v>10</v>
      </c>
      <c r="G80" s="634"/>
      <c r="H80" s="12">
        <f t="shared" si="7"/>
        <v>20</v>
      </c>
    </row>
    <row r="81" spans="1:14">
      <c r="A81" s="620" t="s">
        <v>166</v>
      </c>
      <c r="B81" s="493" t="s">
        <v>165</v>
      </c>
      <c r="C81" s="178">
        <v>0.4</v>
      </c>
      <c r="D81" s="178">
        <v>0.45</v>
      </c>
      <c r="E81" s="178">
        <f>C81*E4</f>
        <v>4</v>
      </c>
      <c r="F81" s="7">
        <f>D81*F4</f>
        <v>4.5</v>
      </c>
      <c r="G81" s="749"/>
      <c r="H81" s="284">
        <f t="shared" ref="H81:H83" si="8">E81+F81</f>
        <v>8.5</v>
      </c>
    </row>
    <row r="82" spans="1:14" ht="15.75" customHeight="1">
      <c r="A82" s="748"/>
      <c r="B82" s="495" t="s">
        <v>10</v>
      </c>
      <c r="C82" s="3">
        <v>5</v>
      </c>
      <c r="D82" s="3">
        <v>6</v>
      </c>
      <c r="E82" s="3">
        <f>C82*E4</f>
        <v>50</v>
      </c>
      <c r="F82" s="8">
        <f>D82*F4</f>
        <v>60</v>
      </c>
      <c r="G82" s="750"/>
      <c r="H82" s="119">
        <f t="shared" si="8"/>
        <v>110</v>
      </c>
    </row>
    <row r="83" spans="1:14">
      <c r="A83" s="748"/>
      <c r="B83" s="495" t="s">
        <v>56</v>
      </c>
      <c r="C83" s="3">
        <v>5.55</v>
      </c>
      <c r="D83" s="3">
        <v>8</v>
      </c>
      <c r="E83" s="3">
        <f>C83*E4</f>
        <v>55.5</v>
      </c>
      <c r="F83" s="8">
        <f>D83*F4</f>
        <v>80</v>
      </c>
      <c r="G83" s="750"/>
      <c r="H83" s="119">
        <f t="shared" si="8"/>
        <v>135.5</v>
      </c>
    </row>
    <row r="84" spans="1:14" ht="15.75" thickBot="1">
      <c r="A84" s="622"/>
      <c r="B84" s="494" t="s">
        <v>5</v>
      </c>
      <c r="C84" s="139">
        <v>150</v>
      </c>
      <c r="D84" s="139">
        <v>180</v>
      </c>
      <c r="E84" s="139">
        <f>C84*E4</f>
        <v>1500</v>
      </c>
      <c r="F84" s="9">
        <f>D84*F4</f>
        <v>1800</v>
      </c>
      <c r="G84" s="751"/>
      <c r="H84" s="168">
        <f>E84+F84</f>
        <v>3300</v>
      </c>
    </row>
    <row r="85" spans="1:14">
      <c r="A85"/>
      <c r="B85"/>
      <c r="C85"/>
      <c r="D85"/>
      <c r="E85"/>
      <c r="F85"/>
      <c r="G85"/>
      <c r="H85"/>
    </row>
    <row r="86" spans="1:14">
      <c r="A86" s="705"/>
      <c r="B86" s="705"/>
      <c r="C86" s="705"/>
      <c r="D86" s="705"/>
      <c r="E86" s="705"/>
      <c r="F86" s="705"/>
      <c r="G86" s="705"/>
      <c r="H86" s="206"/>
    </row>
    <row r="87" spans="1:14">
      <c r="A87" s="729"/>
      <c r="B87" s="729"/>
      <c r="C87" s="206"/>
      <c r="D87" s="206"/>
      <c r="E87" s="206"/>
      <c r="F87" s="206"/>
      <c r="G87" s="705"/>
      <c r="H87" s="206"/>
    </row>
    <row r="88" spans="1:14">
      <c r="A88" s="729"/>
      <c r="B88" s="729"/>
      <c r="C88" s="206"/>
      <c r="D88" s="206"/>
      <c r="E88" s="206"/>
      <c r="F88" s="206"/>
      <c r="G88" s="705"/>
      <c r="H88" s="206"/>
    </row>
    <row r="89" spans="1:14">
      <c r="A89" s="729"/>
      <c r="B89" s="729"/>
      <c r="C89" s="206"/>
      <c r="D89" s="206"/>
      <c r="E89" s="206"/>
      <c r="F89" s="206"/>
      <c r="G89" s="705"/>
      <c r="H89" s="206"/>
    </row>
    <row r="90" spans="1:14">
      <c r="A90" s="729"/>
      <c r="B90" s="729"/>
      <c r="C90" s="206"/>
      <c r="D90" s="206"/>
      <c r="E90" s="206"/>
      <c r="F90" s="206"/>
      <c r="G90" s="705"/>
      <c r="H90" s="206"/>
    </row>
    <row r="91" spans="1:14">
      <c r="A91" s="729"/>
      <c r="B91" s="729"/>
      <c r="C91" s="206"/>
      <c r="D91" s="206"/>
      <c r="E91" s="206"/>
      <c r="F91" s="206"/>
      <c r="G91" s="705"/>
      <c r="H91" s="206"/>
    </row>
    <row r="92" spans="1:14">
      <c r="A92" s="752"/>
      <c r="B92" s="752"/>
      <c r="C92" s="209"/>
      <c r="D92" s="209"/>
      <c r="E92" s="206"/>
      <c r="F92" s="206"/>
      <c r="G92" s="705"/>
      <c r="H92" s="206"/>
    </row>
    <row r="93" spans="1:14">
      <c r="A93" s="752"/>
      <c r="B93" s="752"/>
      <c r="C93" s="206"/>
      <c r="D93" s="206"/>
      <c r="E93" s="206"/>
      <c r="F93" s="206"/>
      <c r="G93" s="705"/>
      <c r="H93" s="206"/>
    </row>
    <row r="94" spans="1:14">
      <c r="A94" s="705"/>
      <c r="B94" s="705"/>
      <c r="C94" s="705"/>
      <c r="D94" s="705"/>
      <c r="E94" s="705"/>
      <c r="F94" s="705"/>
      <c r="G94" s="705"/>
      <c r="H94" s="206"/>
    </row>
    <row r="95" spans="1:14">
      <c r="A95" s="729"/>
      <c r="B95" s="729"/>
      <c r="C95" s="206"/>
      <c r="D95" s="206"/>
      <c r="E95" s="206"/>
      <c r="F95" s="206"/>
      <c r="G95" s="705"/>
      <c r="H95" s="206"/>
    </row>
    <row r="96" spans="1:14">
      <c r="A96" s="729"/>
      <c r="B96" s="729"/>
      <c r="C96" s="206"/>
      <c r="D96" s="206"/>
      <c r="E96" s="206"/>
      <c r="F96" s="206"/>
      <c r="G96" s="705"/>
      <c r="H96" s="206"/>
      <c r="N96" s="232"/>
    </row>
    <row r="97" spans="1:14">
      <c r="A97" s="752"/>
      <c r="B97" s="752"/>
      <c r="C97" s="209"/>
      <c r="D97" s="209"/>
      <c r="E97" s="206"/>
      <c r="F97" s="206"/>
      <c r="G97" s="705"/>
      <c r="H97" s="206"/>
      <c r="N97" s="232"/>
    </row>
    <row r="98" spans="1:14" ht="15" customHeight="1">
      <c r="A98" s="729"/>
      <c r="B98" s="729"/>
      <c r="C98" s="206"/>
      <c r="D98" s="206"/>
      <c r="E98" s="206"/>
      <c r="F98" s="206"/>
      <c r="G98" s="705"/>
      <c r="H98" s="206"/>
      <c r="N98" s="232"/>
    </row>
    <row r="99" spans="1:14">
      <c r="A99" s="705"/>
      <c r="B99" s="705"/>
      <c r="C99" s="705"/>
      <c r="D99" s="705"/>
      <c r="E99" s="705"/>
      <c r="F99" s="705"/>
      <c r="G99" s="705"/>
      <c r="H99" s="206"/>
      <c r="N99" s="232"/>
    </row>
    <row r="100" spans="1:14">
      <c r="A100" s="729"/>
      <c r="B100" s="729"/>
      <c r="C100" s="206"/>
      <c r="D100" s="206"/>
      <c r="E100" s="205"/>
      <c r="F100" s="205"/>
      <c r="G100" s="705"/>
      <c r="H100" s="206"/>
      <c r="N100" s="232"/>
    </row>
    <row r="101" spans="1:14">
      <c r="A101" s="729"/>
      <c r="B101" s="729"/>
      <c r="C101" s="206"/>
      <c r="D101" s="206"/>
      <c r="E101" s="205"/>
      <c r="F101" s="205"/>
      <c r="G101" s="705"/>
      <c r="H101" s="206"/>
      <c r="N101" s="232"/>
    </row>
    <row r="102" spans="1:14">
      <c r="A102" s="729"/>
      <c r="B102" s="729"/>
      <c r="C102" s="165"/>
      <c r="D102" s="165"/>
      <c r="E102" s="165"/>
      <c r="F102" s="205"/>
      <c r="G102" s="705"/>
      <c r="H102" s="206"/>
      <c r="N102" s="232"/>
    </row>
  </sheetData>
  <mergeCells count="86">
    <mergeCell ref="A90:B90"/>
    <mergeCell ref="A86:F86"/>
    <mergeCell ref="A81:A84"/>
    <mergeCell ref="G81:G84"/>
    <mergeCell ref="A88:B88"/>
    <mergeCell ref="G86:G102"/>
    <mergeCell ref="A87:B87"/>
    <mergeCell ref="A102:B102"/>
    <mergeCell ref="A101:B101"/>
    <mergeCell ref="A91:B91"/>
    <mergeCell ref="A92:B92"/>
    <mergeCell ref="A93:B93"/>
    <mergeCell ref="A98:B98"/>
    <mergeCell ref="A95:B95"/>
    <mergeCell ref="A96:B96"/>
    <mergeCell ref="A97:B97"/>
    <mergeCell ref="A39:B39"/>
    <mergeCell ref="A46:B46"/>
    <mergeCell ref="A47:B47"/>
    <mergeCell ref="A54:H54"/>
    <mergeCell ref="A55:B55"/>
    <mergeCell ref="G55:G57"/>
    <mergeCell ref="A30:H30"/>
    <mergeCell ref="A100:B100"/>
    <mergeCell ref="A94:F94"/>
    <mergeCell ref="A14:B14"/>
    <mergeCell ref="A15:B15"/>
    <mergeCell ref="A18:H18"/>
    <mergeCell ref="G19:G21"/>
    <mergeCell ref="A24:H24"/>
    <mergeCell ref="A25:A29"/>
    <mergeCell ref="A35:B35"/>
    <mergeCell ref="A31:B31"/>
    <mergeCell ref="A19:B19"/>
    <mergeCell ref="A21:B21"/>
    <mergeCell ref="A23:B23"/>
    <mergeCell ref="A32:B32"/>
    <mergeCell ref="A20:B20"/>
    <mergeCell ref="G14:G17"/>
    <mergeCell ref="A16:B16"/>
    <mergeCell ref="A17:B17"/>
    <mergeCell ref="G25:G29"/>
    <mergeCell ref="A22:H22"/>
    <mergeCell ref="A99:F99"/>
    <mergeCell ref="A41:H41"/>
    <mergeCell ref="G42:G53"/>
    <mergeCell ref="A61:B61"/>
    <mergeCell ref="A62:H62"/>
    <mergeCell ref="A64:A69"/>
    <mergeCell ref="G70:G80"/>
    <mergeCell ref="G64:G69"/>
    <mergeCell ref="A58:A59"/>
    <mergeCell ref="G58:G59"/>
    <mergeCell ref="A63:B63"/>
    <mergeCell ref="A60:B60"/>
    <mergeCell ref="A56:B56"/>
    <mergeCell ref="A57:B57"/>
    <mergeCell ref="A89:B89"/>
    <mergeCell ref="A70:A77"/>
    <mergeCell ref="C1:D2"/>
    <mergeCell ref="A6:H6"/>
    <mergeCell ref="G7:G12"/>
    <mergeCell ref="H1:H2"/>
    <mergeCell ref="A5:H5"/>
    <mergeCell ref="G1:G2"/>
    <mergeCell ref="E1:F2"/>
    <mergeCell ref="A7:B7"/>
    <mergeCell ref="A10:B10"/>
    <mergeCell ref="A11:B11"/>
    <mergeCell ref="A12:B12"/>
    <mergeCell ref="A78:A80"/>
    <mergeCell ref="A8:B8"/>
    <mergeCell ref="A9:B9"/>
    <mergeCell ref="A1:B3"/>
    <mergeCell ref="A36:B36"/>
    <mergeCell ref="A38:B38"/>
    <mergeCell ref="A40:B40"/>
    <mergeCell ref="A37:B37"/>
    <mergeCell ref="A42:B42"/>
    <mergeCell ref="A45:B45"/>
    <mergeCell ref="A43:B43"/>
    <mergeCell ref="A44:B44"/>
    <mergeCell ref="A48:A53"/>
    <mergeCell ref="A33:B33"/>
    <mergeCell ref="A34:B34"/>
    <mergeCell ref="A13:H13"/>
  </mergeCells>
  <pageMargins left="0.7" right="0.7" top="0.75" bottom="0.75" header="0.3" footer="0.3"/>
  <pageSetup paperSize="9" scale="92" orientation="portrait" r:id="rId1"/>
  <rowBreaks count="1" manualBreakCount="1">
    <brk id="45" max="16383" man="1"/>
  </rowBreaks>
  <colBreaks count="1" manualBreakCount="1">
    <brk id="8" max="73" man="1"/>
  </colBreaks>
</worksheet>
</file>

<file path=xl/worksheets/sheet3.xml><?xml version="1.0" encoding="utf-8"?>
<worksheet xmlns="http://schemas.openxmlformats.org/spreadsheetml/2006/main" xmlns:r="http://schemas.openxmlformats.org/officeDocument/2006/relationships">
  <dimension ref="A1:N79"/>
  <sheetViews>
    <sheetView topLeftCell="A43" workbookViewId="0">
      <selection activeCell="C66" sqref="C66"/>
    </sheetView>
  </sheetViews>
  <sheetFormatPr defaultRowHeight="15"/>
  <cols>
    <col min="1" max="1" width="13.7109375" style="1" customWidth="1"/>
    <col min="2" max="2" width="25.7109375" style="1" customWidth="1"/>
    <col min="3" max="3" width="7.42578125" style="1" customWidth="1"/>
    <col min="4" max="4" width="7.5703125" style="1" customWidth="1"/>
    <col min="5" max="5" width="7.7109375" style="1" customWidth="1"/>
    <col min="6" max="6" width="7.42578125" style="1" customWidth="1"/>
    <col min="7" max="7" width="8.28515625" style="162" customWidth="1"/>
    <col min="8" max="8" width="9.5703125" style="1" customWidth="1"/>
    <col min="9" max="9" width="25" customWidth="1"/>
    <col min="10" max="10" width="4.28515625" customWidth="1"/>
    <col min="11" max="11" width="14.85546875" customWidth="1"/>
    <col min="12" max="12" width="14.5703125" customWidth="1"/>
    <col min="13" max="13" width="15.28515625" customWidth="1"/>
    <col min="14" max="14" width="12" bestFit="1" customWidth="1"/>
  </cols>
  <sheetData>
    <row r="1" spans="1:14" ht="31.5">
      <c r="A1" s="660" t="s">
        <v>57</v>
      </c>
      <c r="B1" s="661"/>
      <c r="C1" s="694" t="s">
        <v>38</v>
      </c>
      <c r="D1" s="695"/>
      <c r="E1" s="694" t="s">
        <v>100</v>
      </c>
      <c r="F1" s="695"/>
      <c r="G1" s="664" t="s">
        <v>132</v>
      </c>
      <c r="H1" s="666" t="s">
        <v>41</v>
      </c>
      <c r="I1" s="55" t="s">
        <v>94</v>
      </c>
      <c r="J1" s="72" t="s">
        <v>115</v>
      </c>
      <c r="K1" s="56" t="s">
        <v>93</v>
      </c>
      <c r="L1" s="57" t="s">
        <v>95</v>
      </c>
      <c r="M1" s="54" t="s">
        <v>101</v>
      </c>
      <c r="N1" s="131"/>
    </row>
    <row r="2" spans="1:14" ht="15.75" customHeight="1" thickBot="1">
      <c r="A2" s="662"/>
      <c r="B2" s="663"/>
      <c r="C2" s="696"/>
      <c r="D2" s="697"/>
      <c r="E2" s="696"/>
      <c r="F2" s="697"/>
      <c r="G2" s="665"/>
      <c r="H2" s="667"/>
      <c r="I2" s="63" t="s">
        <v>163</v>
      </c>
      <c r="J2" s="59" t="s">
        <v>111</v>
      </c>
      <c r="K2" s="35"/>
      <c r="L2" s="89"/>
      <c r="M2" s="33">
        <f t="shared" ref="M2:M25" si="0">L2-K2</f>
        <v>0</v>
      </c>
      <c r="N2" s="131">
        <f>B3</f>
        <v>0</v>
      </c>
    </row>
    <row r="3" spans="1:14" ht="15.75" thickBot="1">
      <c r="A3" s="17" t="s">
        <v>97</v>
      </c>
      <c r="B3" s="45"/>
      <c r="C3" s="191" t="s">
        <v>35</v>
      </c>
      <c r="D3" s="192" t="s">
        <v>36</v>
      </c>
      <c r="E3" s="15" t="s">
        <v>35</v>
      </c>
      <c r="F3" s="15" t="s">
        <v>36</v>
      </c>
      <c r="G3" s="166">
        <v>10</v>
      </c>
      <c r="H3" s="109" t="s">
        <v>133</v>
      </c>
      <c r="I3" s="23" t="s">
        <v>260</v>
      </c>
      <c r="J3" s="59" t="s">
        <v>111</v>
      </c>
      <c r="K3" s="35">
        <f>H37/1000</f>
        <v>0.89600000000000002</v>
      </c>
      <c r="L3" s="89"/>
      <c r="M3" s="33">
        <f t="shared" si="0"/>
        <v>-0.89600000000000002</v>
      </c>
    </row>
    <row r="4" spans="1:14" ht="15.75" thickBot="1">
      <c r="A4" s="613"/>
      <c r="B4" s="668"/>
      <c r="C4" s="668"/>
      <c r="D4" s="669"/>
      <c r="E4" s="46">
        <v>10</v>
      </c>
      <c r="F4" s="47">
        <v>10</v>
      </c>
      <c r="G4" s="167"/>
      <c r="H4" s="109" t="s">
        <v>134</v>
      </c>
      <c r="I4" s="23" t="s">
        <v>169</v>
      </c>
      <c r="J4" s="59" t="s">
        <v>111</v>
      </c>
      <c r="K4" s="35">
        <f>H46/1000</f>
        <v>1.1025</v>
      </c>
      <c r="L4" s="89"/>
      <c r="M4" s="33">
        <f t="shared" si="0"/>
        <v>-1.1025</v>
      </c>
    </row>
    <row r="5" spans="1:14" ht="16.5" thickBot="1">
      <c r="A5" s="767" t="s">
        <v>34</v>
      </c>
      <c r="B5" s="768"/>
      <c r="C5" s="768"/>
      <c r="D5" s="768"/>
      <c r="E5" s="768"/>
      <c r="F5" s="768"/>
      <c r="G5" s="700"/>
      <c r="H5" s="700"/>
      <c r="I5" s="23" t="s">
        <v>110</v>
      </c>
      <c r="J5" s="59" t="s">
        <v>111</v>
      </c>
      <c r="K5" s="35">
        <f>H47/1000</f>
        <v>1.4279999999999999</v>
      </c>
      <c r="L5" s="89"/>
      <c r="M5" s="33">
        <f t="shared" si="0"/>
        <v>-1.4279999999999999</v>
      </c>
    </row>
    <row r="6" spans="1:14" ht="15.75" thickBot="1">
      <c r="A6" s="613" t="s">
        <v>156</v>
      </c>
      <c r="B6" s="614"/>
      <c r="C6" s="614"/>
      <c r="D6" s="614"/>
      <c r="E6" s="614"/>
      <c r="F6" s="614"/>
      <c r="G6" s="628"/>
      <c r="H6" s="629"/>
      <c r="I6" s="23" t="s">
        <v>87</v>
      </c>
      <c r="J6" s="59" t="s">
        <v>111</v>
      </c>
      <c r="K6" s="35">
        <f>(H12+H20+H36+H51)/1000</f>
        <v>0.37</v>
      </c>
      <c r="L6" s="89"/>
      <c r="M6" s="33">
        <f t="shared" si="0"/>
        <v>-0.37</v>
      </c>
    </row>
    <row r="7" spans="1:14">
      <c r="A7" s="603" t="s">
        <v>72</v>
      </c>
      <c r="B7" s="604"/>
      <c r="C7" s="13">
        <v>18</v>
      </c>
      <c r="D7" s="13">
        <v>22.5</v>
      </c>
      <c r="E7" s="13">
        <f>C7*E4</f>
        <v>180</v>
      </c>
      <c r="F7" s="20">
        <f>D7*F4</f>
        <v>225</v>
      </c>
      <c r="G7" s="598"/>
      <c r="H7" s="105">
        <f t="shared" ref="H7:H12" si="1">E7+F7</f>
        <v>405</v>
      </c>
      <c r="I7" s="23" t="s">
        <v>58</v>
      </c>
      <c r="J7" s="59" t="s">
        <v>112</v>
      </c>
      <c r="K7" s="35">
        <f>(H31+H55)/1000</f>
        <v>0.15</v>
      </c>
      <c r="L7" s="89"/>
      <c r="M7" s="33">
        <f t="shared" si="0"/>
        <v>-0.15</v>
      </c>
    </row>
    <row r="8" spans="1:14">
      <c r="A8" s="605" t="s">
        <v>4</v>
      </c>
      <c r="B8" s="606"/>
      <c r="C8" s="3">
        <v>70</v>
      </c>
      <c r="D8" s="3">
        <v>90</v>
      </c>
      <c r="E8" s="3">
        <f>C8*E4</f>
        <v>700</v>
      </c>
      <c r="F8" s="8">
        <f>D8*F4</f>
        <v>900</v>
      </c>
      <c r="G8" s="718"/>
      <c r="H8" s="145">
        <f t="shared" si="1"/>
        <v>1600</v>
      </c>
      <c r="I8" s="24" t="s">
        <v>4</v>
      </c>
      <c r="J8" s="59" t="s">
        <v>112</v>
      </c>
      <c r="K8" s="35">
        <f>(H8+H16+H45)/1000</f>
        <v>6.81</v>
      </c>
      <c r="L8" s="89"/>
      <c r="M8" s="33">
        <f t="shared" si="0"/>
        <v>-6.81</v>
      </c>
    </row>
    <row r="9" spans="1:14">
      <c r="A9" s="605" t="s">
        <v>5</v>
      </c>
      <c r="B9" s="606"/>
      <c r="C9" s="3">
        <v>53</v>
      </c>
      <c r="D9" s="3">
        <v>68</v>
      </c>
      <c r="E9" s="3">
        <f>C9*E4</f>
        <v>530</v>
      </c>
      <c r="F9" s="8">
        <f>D9*F4</f>
        <v>680</v>
      </c>
      <c r="G9" s="718"/>
      <c r="H9" s="145">
        <f t="shared" si="1"/>
        <v>1210</v>
      </c>
      <c r="I9" s="25" t="s">
        <v>102</v>
      </c>
      <c r="J9" s="59" t="s">
        <v>112</v>
      </c>
      <c r="K9" s="35"/>
      <c r="L9" s="89"/>
      <c r="M9" s="33">
        <f t="shared" si="0"/>
        <v>0</v>
      </c>
    </row>
    <row r="10" spans="1:14">
      <c r="A10" s="605" t="s">
        <v>37</v>
      </c>
      <c r="B10" s="606"/>
      <c r="C10" s="3">
        <v>2</v>
      </c>
      <c r="D10" s="3">
        <v>2.5</v>
      </c>
      <c r="E10" s="3">
        <f>C10*E4</f>
        <v>20</v>
      </c>
      <c r="F10" s="8">
        <f>D10*F4</f>
        <v>25</v>
      </c>
      <c r="G10" s="718"/>
      <c r="H10" s="145">
        <f t="shared" si="1"/>
        <v>45</v>
      </c>
      <c r="I10" s="23" t="s">
        <v>27</v>
      </c>
      <c r="J10" s="59" t="s">
        <v>116</v>
      </c>
      <c r="K10" s="34"/>
      <c r="L10" s="89"/>
      <c r="M10" s="33">
        <f t="shared" si="0"/>
        <v>0</v>
      </c>
    </row>
    <row r="11" spans="1:14">
      <c r="A11" s="605" t="s">
        <v>6</v>
      </c>
      <c r="B11" s="606"/>
      <c r="C11" s="3">
        <v>0.4</v>
      </c>
      <c r="D11" s="3">
        <v>0.5</v>
      </c>
      <c r="E11" s="3">
        <f>C11*E4</f>
        <v>4</v>
      </c>
      <c r="F11" s="8">
        <f>D11*F4</f>
        <v>5</v>
      </c>
      <c r="G11" s="718"/>
      <c r="H11" s="145">
        <f t="shared" si="1"/>
        <v>9</v>
      </c>
      <c r="I11" s="23" t="s">
        <v>53</v>
      </c>
      <c r="J11" s="59" t="s">
        <v>116</v>
      </c>
      <c r="K11" s="34"/>
      <c r="L11" s="89"/>
      <c r="M11" s="33">
        <f t="shared" si="0"/>
        <v>0</v>
      </c>
    </row>
    <row r="12" spans="1:14" ht="15.75" thickBot="1">
      <c r="A12" s="638" t="s">
        <v>7</v>
      </c>
      <c r="B12" s="639"/>
      <c r="C12" s="6">
        <v>4</v>
      </c>
      <c r="D12" s="6">
        <v>5</v>
      </c>
      <c r="E12" s="6">
        <f>C12*E4</f>
        <v>40</v>
      </c>
      <c r="F12" s="16">
        <f>D12*F4</f>
        <v>50</v>
      </c>
      <c r="G12" s="634"/>
      <c r="H12" s="163">
        <f t="shared" si="1"/>
        <v>90</v>
      </c>
      <c r="I12" s="23" t="s">
        <v>62</v>
      </c>
      <c r="J12" s="59" t="s">
        <v>116</v>
      </c>
      <c r="K12" s="34"/>
      <c r="L12" s="89"/>
      <c r="M12" s="33">
        <f t="shared" si="0"/>
        <v>0</v>
      </c>
    </row>
    <row r="13" spans="1:14" ht="15.75" thickBot="1">
      <c r="A13" s="613" t="s">
        <v>145</v>
      </c>
      <c r="B13" s="614"/>
      <c r="C13" s="614"/>
      <c r="D13" s="614"/>
      <c r="E13" s="614"/>
      <c r="F13" s="614"/>
      <c r="G13" s="628"/>
      <c r="H13" s="629"/>
      <c r="I13" s="23" t="s">
        <v>107</v>
      </c>
      <c r="J13" s="59" t="s">
        <v>116</v>
      </c>
      <c r="K13" s="34"/>
      <c r="L13" s="89"/>
      <c r="M13" s="33">
        <f t="shared" si="0"/>
        <v>0</v>
      </c>
    </row>
    <row r="14" spans="1:14">
      <c r="A14" s="603" t="s">
        <v>31</v>
      </c>
      <c r="B14" s="604"/>
      <c r="C14" s="13">
        <v>0.45</v>
      </c>
      <c r="D14" s="13">
        <v>0.45</v>
      </c>
      <c r="E14" s="13">
        <f>C14*E4</f>
        <v>4.5</v>
      </c>
      <c r="F14" s="20">
        <f>D14*F4</f>
        <v>4.5</v>
      </c>
      <c r="G14" s="598"/>
      <c r="H14" s="105">
        <f>E14+F14</f>
        <v>9</v>
      </c>
      <c r="I14" s="26" t="s">
        <v>51</v>
      </c>
      <c r="J14" s="59" t="s">
        <v>112</v>
      </c>
      <c r="K14" s="35">
        <f>H57/1000</f>
        <v>0.1125</v>
      </c>
      <c r="L14" s="89"/>
      <c r="M14" s="33">
        <f t="shared" si="0"/>
        <v>-0.1125</v>
      </c>
    </row>
    <row r="15" spans="1:14">
      <c r="A15" s="605" t="s">
        <v>10</v>
      </c>
      <c r="B15" s="606"/>
      <c r="C15" s="3">
        <v>6</v>
      </c>
      <c r="D15" s="3">
        <v>6</v>
      </c>
      <c r="E15" s="3">
        <f>C15*E4</f>
        <v>60</v>
      </c>
      <c r="F15" s="8">
        <f>D15*F4</f>
        <v>60</v>
      </c>
      <c r="G15" s="718"/>
      <c r="H15" s="145">
        <f>E15+F15</f>
        <v>120</v>
      </c>
      <c r="I15" s="23" t="s">
        <v>54</v>
      </c>
      <c r="J15" s="59" t="s">
        <v>116</v>
      </c>
      <c r="K15" s="34"/>
      <c r="L15" s="89"/>
      <c r="M15" s="33">
        <f t="shared" si="0"/>
        <v>0</v>
      </c>
    </row>
    <row r="16" spans="1:14">
      <c r="A16" s="605" t="s">
        <v>4</v>
      </c>
      <c r="B16" s="606"/>
      <c r="C16" s="3">
        <v>82</v>
      </c>
      <c r="D16" s="3">
        <v>92</v>
      </c>
      <c r="E16" s="3">
        <f>C16*E4</f>
        <v>820</v>
      </c>
      <c r="F16" s="8">
        <f>D16*F4</f>
        <v>920</v>
      </c>
      <c r="G16" s="718"/>
      <c r="H16" s="145">
        <f>E16+F16</f>
        <v>1740</v>
      </c>
      <c r="I16" s="23" t="s">
        <v>48</v>
      </c>
      <c r="J16" s="59" t="s">
        <v>111</v>
      </c>
      <c r="K16" s="35"/>
      <c r="L16" s="89"/>
      <c r="M16" s="33">
        <f t="shared" si="0"/>
        <v>0</v>
      </c>
    </row>
    <row r="17" spans="1:13" ht="15.75" thickBot="1">
      <c r="A17" s="638" t="s">
        <v>5</v>
      </c>
      <c r="B17" s="639"/>
      <c r="C17" s="6">
        <v>90</v>
      </c>
      <c r="D17" s="6">
        <v>90</v>
      </c>
      <c r="E17" s="6">
        <f>C17*E4</f>
        <v>900</v>
      </c>
      <c r="F17" s="16">
        <f>D17*F4</f>
        <v>900</v>
      </c>
      <c r="G17" s="634"/>
      <c r="H17" s="163">
        <f>E17+F17</f>
        <v>1800</v>
      </c>
      <c r="I17" s="27" t="s">
        <v>16</v>
      </c>
      <c r="J17" s="59" t="s">
        <v>116</v>
      </c>
      <c r="K17" s="34">
        <f>H49/48</f>
        <v>3.5</v>
      </c>
      <c r="L17" s="137"/>
      <c r="M17" s="121">
        <f t="shared" si="0"/>
        <v>-3.5</v>
      </c>
    </row>
    <row r="18" spans="1:13" ht="15.75" thickBot="1">
      <c r="A18" s="613" t="s">
        <v>138</v>
      </c>
      <c r="B18" s="614"/>
      <c r="C18" s="614"/>
      <c r="D18" s="614"/>
      <c r="E18" s="614"/>
      <c r="F18" s="614"/>
      <c r="G18" s="628"/>
      <c r="H18" s="629"/>
      <c r="I18" s="23" t="s">
        <v>88</v>
      </c>
      <c r="J18" s="59" t="s">
        <v>111</v>
      </c>
      <c r="K18" s="35">
        <f>H58/1000</f>
        <v>3.3799999999999997E-2</v>
      </c>
      <c r="L18" s="89"/>
      <c r="M18" s="33">
        <f t="shared" si="0"/>
        <v>-3.3799999999999997E-2</v>
      </c>
    </row>
    <row r="19" spans="1:13">
      <c r="A19" s="603" t="s">
        <v>12</v>
      </c>
      <c r="B19" s="604"/>
      <c r="C19" s="13">
        <v>25</v>
      </c>
      <c r="D19" s="13">
        <v>30</v>
      </c>
      <c r="E19" s="13">
        <f>C19*E4</f>
        <v>250</v>
      </c>
      <c r="F19" s="20">
        <f>D19*F4</f>
        <v>300</v>
      </c>
      <c r="G19" s="598"/>
      <c r="H19" s="105">
        <f>E19+F19</f>
        <v>550</v>
      </c>
      <c r="I19" s="23" t="s">
        <v>74</v>
      </c>
      <c r="J19" s="59" t="s">
        <v>111</v>
      </c>
      <c r="K19" s="35"/>
      <c r="L19" s="89"/>
      <c r="M19" s="33">
        <f t="shared" si="0"/>
        <v>0</v>
      </c>
    </row>
    <row r="20" spans="1:13" ht="15.75" thickBot="1">
      <c r="A20" s="703" t="s">
        <v>7</v>
      </c>
      <c r="B20" s="704"/>
      <c r="C20" s="6">
        <v>5</v>
      </c>
      <c r="D20" s="6">
        <v>5</v>
      </c>
      <c r="E20" s="6">
        <f>C20*E4</f>
        <v>50</v>
      </c>
      <c r="F20" s="16">
        <f>D20*F4</f>
        <v>50</v>
      </c>
      <c r="G20" s="718"/>
      <c r="H20" s="163">
        <f>E20+F20</f>
        <v>100</v>
      </c>
      <c r="I20" s="23" t="s">
        <v>55</v>
      </c>
      <c r="J20" s="59" t="s">
        <v>111</v>
      </c>
      <c r="K20" s="35"/>
      <c r="L20" s="89"/>
      <c r="M20" s="33">
        <f t="shared" si="0"/>
        <v>0</v>
      </c>
    </row>
    <row r="21" spans="1:13" ht="16.5" thickBot="1">
      <c r="A21" s="767" t="s">
        <v>33</v>
      </c>
      <c r="B21" s="768"/>
      <c r="C21" s="768"/>
      <c r="D21" s="768"/>
      <c r="E21" s="768"/>
      <c r="F21" s="768"/>
      <c r="G21" s="769"/>
      <c r="H21" s="770"/>
      <c r="I21" s="203" t="s">
        <v>3</v>
      </c>
      <c r="J21" s="59" t="s">
        <v>111</v>
      </c>
      <c r="K21" s="35">
        <f>H27/1000</f>
        <v>0.33</v>
      </c>
      <c r="L21" s="89"/>
      <c r="M21" s="33">
        <f t="shared" si="0"/>
        <v>-0.33</v>
      </c>
    </row>
    <row r="22" spans="1:13" ht="15.75" thickBot="1">
      <c r="A22" s="721" t="s">
        <v>207</v>
      </c>
      <c r="B22" s="771"/>
      <c r="C22" s="229">
        <v>200</v>
      </c>
      <c r="D22" s="217">
        <v>180</v>
      </c>
      <c r="E22" s="217">
        <f>C22*E4</f>
        <v>2000</v>
      </c>
      <c r="F22" s="217">
        <f>D22*F4</f>
        <v>1800</v>
      </c>
      <c r="G22" s="259"/>
      <c r="H22" s="218">
        <f>E22+F22</f>
        <v>3800</v>
      </c>
      <c r="I22" s="203" t="s">
        <v>2</v>
      </c>
      <c r="J22" s="59"/>
      <c r="K22" s="35">
        <f>H39/1000</f>
        <v>0.87</v>
      </c>
      <c r="L22" s="89"/>
      <c r="M22" s="33"/>
    </row>
    <row r="23" spans="1:13" ht="15.75" thickBot="1">
      <c r="A23" s="755" t="s">
        <v>32</v>
      </c>
      <c r="B23" s="756"/>
      <c r="C23" s="756"/>
      <c r="D23" s="756"/>
      <c r="E23" s="756"/>
      <c r="F23" s="756"/>
      <c r="G23" s="756"/>
      <c r="H23" s="757"/>
      <c r="I23" s="26" t="s">
        <v>68</v>
      </c>
      <c r="J23" s="59" t="s">
        <v>111</v>
      </c>
      <c r="K23" s="35"/>
      <c r="L23" s="89"/>
      <c r="M23" s="33">
        <f t="shared" si="0"/>
        <v>0</v>
      </c>
    </row>
    <row r="24" spans="1:13" ht="15" customHeight="1" thickBot="1">
      <c r="A24" s="709" t="s">
        <v>217</v>
      </c>
      <c r="B24" s="776"/>
      <c r="C24" s="407">
        <v>100</v>
      </c>
      <c r="D24" s="248">
        <v>100</v>
      </c>
      <c r="E24" s="248">
        <f>C24*E4</f>
        <v>1000</v>
      </c>
      <c r="F24" s="248">
        <f>D24*F4</f>
        <v>1000</v>
      </c>
      <c r="G24" s="248"/>
      <c r="H24" s="384">
        <f>E24+F24</f>
        <v>2000</v>
      </c>
      <c r="I24" s="198" t="s">
        <v>89</v>
      </c>
      <c r="J24" s="59" t="s">
        <v>111</v>
      </c>
      <c r="K24" s="35"/>
      <c r="L24" s="89"/>
      <c r="M24" s="33">
        <f t="shared" si="0"/>
        <v>0</v>
      </c>
    </row>
    <row r="25" spans="1:13" ht="15.75" thickBot="1">
      <c r="A25" s="711" t="s">
        <v>258</v>
      </c>
      <c r="B25" s="712"/>
      <c r="C25" s="712"/>
      <c r="D25" s="712"/>
      <c r="E25" s="712"/>
      <c r="F25" s="712"/>
      <c r="G25" s="781"/>
      <c r="H25" s="782"/>
      <c r="I25" s="198" t="s">
        <v>44</v>
      </c>
      <c r="J25" s="59" t="s">
        <v>111</v>
      </c>
      <c r="K25" s="35"/>
      <c r="L25" s="89"/>
      <c r="M25" s="33">
        <f t="shared" si="0"/>
        <v>0</v>
      </c>
    </row>
    <row r="26" spans="1:13">
      <c r="A26" s="772" t="s">
        <v>17</v>
      </c>
      <c r="B26" s="773"/>
      <c r="C26" s="265">
        <v>60</v>
      </c>
      <c r="D26" s="266">
        <v>80</v>
      </c>
      <c r="E26" s="178">
        <f>C26*E4</f>
        <v>600</v>
      </c>
      <c r="F26" s="178">
        <f>D26*F4</f>
        <v>800</v>
      </c>
      <c r="G26" s="178">
        <f>D26*G3</f>
        <v>800</v>
      </c>
      <c r="H26" s="193">
        <f>E26+F26+G26</f>
        <v>2200</v>
      </c>
      <c r="I26" s="312" t="s">
        <v>72</v>
      </c>
      <c r="J26" s="59" t="s">
        <v>111</v>
      </c>
      <c r="K26" s="35">
        <f>H7/1000</f>
        <v>0.40500000000000003</v>
      </c>
      <c r="L26" s="89"/>
      <c r="M26" s="33">
        <f t="shared" ref="M26:M61" si="2">L26-K26</f>
        <v>-0.40500000000000003</v>
      </c>
    </row>
    <row r="27" spans="1:13">
      <c r="A27" s="774" t="s">
        <v>3</v>
      </c>
      <c r="B27" s="775"/>
      <c r="C27" s="183">
        <v>9</v>
      </c>
      <c r="D27" s="140">
        <v>12</v>
      </c>
      <c r="E27" s="3">
        <f>C27*E4</f>
        <v>90</v>
      </c>
      <c r="F27" s="3">
        <f>D27*F4</f>
        <v>120</v>
      </c>
      <c r="G27" s="3">
        <f>D27*G3</f>
        <v>120</v>
      </c>
      <c r="H27" s="194">
        <f t="shared" ref="H27:H39" si="3">E27+F27+G27</f>
        <v>330</v>
      </c>
      <c r="I27" s="198" t="s">
        <v>90</v>
      </c>
      <c r="J27" s="59" t="s">
        <v>111</v>
      </c>
      <c r="K27" s="35">
        <f>(H10+H15+H42)/1000</f>
        <v>0.31</v>
      </c>
      <c r="L27" s="89"/>
      <c r="M27" s="33">
        <f t="shared" si="2"/>
        <v>-0.31</v>
      </c>
    </row>
    <row r="28" spans="1:13" ht="16.5" customHeight="1">
      <c r="A28" s="605" t="s">
        <v>15</v>
      </c>
      <c r="B28" s="606"/>
      <c r="C28" s="181">
        <v>7.14</v>
      </c>
      <c r="D28" s="3">
        <v>9.52</v>
      </c>
      <c r="E28" s="3">
        <f>C28*E4</f>
        <v>71.399999999999991</v>
      </c>
      <c r="F28" s="3">
        <f>D28*F4</f>
        <v>95.199999999999989</v>
      </c>
      <c r="G28" s="3">
        <f>D28*G3</f>
        <v>95.199999999999989</v>
      </c>
      <c r="H28" s="194">
        <f t="shared" si="3"/>
        <v>261.79999999999995</v>
      </c>
      <c r="I28" s="198" t="s">
        <v>142</v>
      </c>
      <c r="J28" s="59" t="s">
        <v>111</v>
      </c>
      <c r="K28" s="35"/>
      <c r="L28" s="89"/>
      <c r="M28" s="33">
        <f t="shared" si="2"/>
        <v>0</v>
      </c>
    </row>
    <row r="29" spans="1:13" ht="15" customHeight="1">
      <c r="A29" s="605" t="s">
        <v>14</v>
      </c>
      <c r="B29" s="606"/>
      <c r="C29" s="181">
        <v>7.5</v>
      </c>
      <c r="D29" s="3">
        <v>10</v>
      </c>
      <c r="E29" s="3">
        <f>C29*E4</f>
        <v>75</v>
      </c>
      <c r="F29" s="3">
        <f>D29*F4</f>
        <v>100</v>
      </c>
      <c r="G29" s="3">
        <f>D29*G3</f>
        <v>100</v>
      </c>
      <c r="H29" s="194">
        <f t="shared" si="3"/>
        <v>275</v>
      </c>
      <c r="I29" s="198" t="s">
        <v>20</v>
      </c>
      <c r="J29" s="59" t="s">
        <v>111</v>
      </c>
      <c r="K29" s="35"/>
      <c r="L29" s="89"/>
      <c r="M29" s="33">
        <f t="shared" si="2"/>
        <v>0</v>
      </c>
    </row>
    <row r="30" spans="1:13" ht="16.5" customHeight="1">
      <c r="A30" s="605" t="s">
        <v>6</v>
      </c>
      <c r="B30" s="606"/>
      <c r="C30" s="3">
        <v>0.5</v>
      </c>
      <c r="D30" s="3">
        <v>0.7</v>
      </c>
      <c r="E30" s="3">
        <f>C30*E4</f>
        <v>5</v>
      </c>
      <c r="F30" s="3">
        <f>D30*F4</f>
        <v>7</v>
      </c>
      <c r="G30" s="3">
        <f>D30*G3</f>
        <v>7</v>
      </c>
      <c r="H30" s="194">
        <f t="shared" si="3"/>
        <v>19</v>
      </c>
      <c r="I30" s="203" t="s">
        <v>40</v>
      </c>
      <c r="J30" s="59" t="s">
        <v>111</v>
      </c>
      <c r="K30" s="65"/>
      <c r="L30" s="89"/>
      <c r="M30" s="33">
        <f t="shared" si="2"/>
        <v>0</v>
      </c>
    </row>
    <row r="31" spans="1:13" ht="16.5" customHeight="1">
      <c r="A31" s="605" t="s">
        <v>21</v>
      </c>
      <c r="B31" s="606"/>
      <c r="C31" s="3">
        <v>1.5</v>
      </c>
      <c r="D31" s="3">
        <v>2</v>
      </c>
      <c r="E31" s="3">
        <f>C31*E4</f>
        <v>15</v>
      </c>
      <c r="F31" s="3">
        <f>D31*F4</f>
        <v>20</v>
      </c>
      <c r="G31" s="3">
        <f>D31*G3</f>
        <v>20</v>
      </c>
      <c r="H31" s="194">
        <f t="shared" si="3"/>
        <v>55</v>
      </c>
      <c r="I31" s="203" t="s">
        <v>26</v>
      </c>
      <c r="J31" s="59" t="s">
        <v>111</v>
      </c>
      <c r="K31" s="65"/>
      <c r="L31" s="89"/>
      <c r="M31" s="33">
        <f t="shared" si="2"/>
        <v>0</v>
      </c>
    </row>
    <row r="32" spans="1:13" ht="15.75" thickBot="1">
      <c r="A32" s="638" t="s">
        <v>5</v>
      </c>
      <c r="B32" s="639"/>
      <c r="C32" s="6">
        <v>105</v>
      </c>
      <c r="D32" s="6">
        <v>120</v>
      </c>
      <c r="E32" s="6">
        <f>C32*E4</f>
        <v>1050</v>
      </c>
      <c r="F32" s="6">
        <f>D32*F4</f>
        <v>1200</v>
      </c>
      <c r="G32" s="6">
        <f>D32*G3</f>
        <v>1200</v>
      </c>
      <c r="H32" s="215">
        <f t="shared" si="3"/>
        <v>3450</v>
      </c>
      <c r="I32" s="333" t="s">
        <v>47</v>
      </c>
      <c r="J32" s="59" t="s">
        <v>111</v>
      </c>
      <c r="K32" s="66"/>
      <c r="L32" s="89"/>
      <c r="M32" s="33">
        <f t="shared" si="2"/>
        <v>0</v>
      </c>
    </row>
    <row r="33" spans="1:13">
      <c r="A33" s="620" t="s">
        <v>259</v>
      </c>
      <c r="B33" s="264" t="s">
        <v>15</v>
      </c>
      <c r="C33" s="178">
        <v>8.9</v>
      </c>
      <c r="D33" s="178">
        <v>11.9</v>
      </c>
      <c r="E33" s="178">
        <f>C33*E4</f>
        <v>89</v>
      </c>
      <c r="F33" s="7">
        <f>D33*F4</f>
        <v>119</v>
      </c>
      <c r="G33" s="777"/>
      <c r="H33" s="284">
        <f t="shared" si="3"/>
        <v>208</v>
      </c>
      <c r="I33" s="203" t="s">
        <v>9</v>
      </c>
      <c r="J33" s="59" t="s">
        <v>111</v>
      </c>
      <c r="K33" s="66"/>
      <c r="L33" s="89"/>
      <c r="M33" s="33">
        <f t="shared" si="2"/>
        <v>0</v>
      </c>
    </row>
    <row r="34" spans="1:13">
      <c r="A34" s="748"/>
      <c r="B34" s="37" t="s">
        <v>5</v>
      </c>
      <c r="C34" s="3">
        <v>65</v>
      </c>
      <c r="D34" s="3">
        <v>86</v>
      </c>
      <c r="E34" s="3">
        <f>C34*E4</f>
        <v>650</v>
      </c>
      <c r="F34" s="8">
        <f>D34*F4</f>
        <v>860</v>
      </c>
      <c r="G34" s="778"/>
      <c r="H34" s="119">
        <f t="shared" si="3"/>
        <v>1510</v>
      </c>
      <c r="I34" s="203" t="s">
        <v>31</v>
      </c>
      <c r="J34" s="59" t="s">
        <v>111</v>
      </c>
      <c r="K34" s="66">
        <f>(H14+H61)/1000</f>
        <v>1.7999999999999999E-2</v>
      </c>
      <c r="L34" s="89"/>
      <c r="M34" s="33">
        <f t="shared" si="2"/>
        <v>-1.7999999999999999E-2</v>
      </c>
    </row>
    <row r="35" spans="1:13">
      <c r="A35" s="748"/>
      <c r="B35" s="37" t="s">
        <v>6</v>
      </c>
      <c r="C35" s="3">
        <v>0.5</v>
      </c>
      <c r="D35" s="3">
        <v>0.8</v>
      </c>
      <c r="E35" s="3">
        <f>C35*E4</f>
        <v>5</v>
      </c>
      <c r="F35" s="8">
        <f>D35*F4</f>
        <v>8</v>
      </c>
      <c r="G35" s="778"/>
      <c r="H35" s="119">
        <f t="shared" si="3"/>
        <v>13</v>
      </c>
      <c r="I35" s="203" t="s">
        <v>92</v>
      </c>
      <c r="J35" s="59" t="s">
        <v>111</v>
      </c>
      <c r="K35" s="66"/>
      <c r="L35" s="134"/>
      <c r="M35" s="130">
        <f t="shared" si="2"/>
        <v>0</v>
      </c>
    </row>
    <row r="36" spans="1:13">
      <c r="A36" s="748"/>
      <c r="B36" s="37" t="s">
        <v>7</v>
      </c>
      <c r="C36" s="3">
        <v>5</v>
      </c>
      <c r="D36" s="3">
        <v>8</v>
      </c>
      <c r="E36" s="3">
        <f>C36*E4</f>
        <v>50</v>
      </c>
      <c r="F36" s="8">
        <f>D36*F4</f>
        <v>80</v>
      </c>
      <c r="G36" s="778"/>
      <c r="H36" s="119">
        <f t="shared" si="3"/>
        <v>130</v>
      </c>
      <c r="I36" s="198" t="s">
        <v>63</v>
      </c>
      <c r="J36" s="59" t="s">
        <v>111</v>
      </c>
      <c r="K36" s="66"/>
      <c r="L36" s="134"/>
      <c r="M36" s="130">
        <f t="shared" si="2"/>
        <v>0</v>
      </c>
    </row>
    <row r="37" spans="1:13">
      <c r="A37" s="621"/>
      <c r="B37" s="517" t="s">
        <v>260</v>
      </c>
      <c r="C37" s="69">
        <v>38.4</v>
      </c>
      <c r="D37" s="69">
        <v>51.2</v>
      </c>
      <c r="E37" s="69">
        <f>C37*E4</f>
        <v>384</v>
      </c>
      <c r="F37" s="146">
        <f>D37*F4</f>
        <v>512</v>
      </c>
      <c r="G37" s="778"/>
      <c r="H37" s="119">
        <f t="shared" si="3"/>
        <v>896</v>
      </c>
      <c r="I37" s="198" t="s">
        <v>66</v>
      </c>
      <c r="J37" s="59" t="s">
        <v>111</v>
      </c>
      <c r="K37" s="35"/>
      <c r="L37" s="134"/>
      <c r="M37" s="130">
        <f t="shared" si="2"/>
        <v>0</v>
      </c>
    </row>
    <row r="38" spans="1:13">
      <c r="A38" s="621"/>
      <c r="B38" s="73" t="s">
        <v>14</v>
      </c>
      <c r="C38" s="69">
        <v>12.5</v>
      </c>
      <c r="D38" s="69">
        <v>16.3</v>
      </c>
      <c r="E38" s="69">
        <f>C38*E4</f>
        <v>125</v>
      </c>
      <c r="F38" s="146">
        <f>D38*F4</f>
        <v>163</v>
      </c>
      <c r="G38" s="778"/>
      <c r="H38" s="119">
        <f t="shared" si="3"/>
        <v>288</v>
      </c>
      <c r="I38" s="202" t="s">
        <v>13</v>
      </c>
      <c r="J38" s="59" t="s">
        <v>112</v>
      </c>
      <c r="K38" s="58">
        <f>F22/1000</f>
        <v>1.8</v>
      </c>
      <c r="L38" s="134"/>
      <c r="M38" s="130">
        <f t="shared" si="2"/>
        <v>-1.8</v>
      </c>
    </row>
    <row r="39" spans="1:13" ht="15.75" thickBot="1">
      <c r="A39" s="622"/>
      <c r="B39" s="267" t="s">
        <v>261</v>
      </c>
      <c r="C39" s="139">
        <v>32</v>
      </c>
      <c r="D39" s="139">
        <v>55</v>
      </c>
      <c r="E39" s="139">
        <f>C39*E4</f>
        <v>320</v>
      </c>
      <c r="F39" s="9">
        <f>D39*F4</f>
        <v>550</v>
      </c>
      <c r="G39" s="779"/>
      <c r="H39" s="168">
        <f t="shared" si="3"/>
        <v>870</v>
      </c>
      <c r="I39" s="202" t="s">
        <v>6</v>
      </c>
      <c r="J39" s="59" t="s">
        <v>111</v>
      </c>
      <c r="K39" s="35">
        <f>(H11+H30+H35+H50+H56+H60)/1000</f>
        <v>5.4200000000000005E-2</v>
      </c>
      <c r="L39" s="134"/>
      <c r="M39" s="130">
        <f t="shared" si="2"/>
        <v>-5.4200000000000005E-2</v>
      </c>
    </row>
    <row r="40" spans="1:13" ht="15" customHeight="1">
      <c r="A40" s="762" t="s">
        <v>262</v>
      </c>
      <c r="B40" s="178" t="s">
        <v>5</v>
      </c>
      <c r="C40" s="178">
        <v>152</v>
      </c>
      <c r="D40" s="178">
        <v>183</v>
      </c>
      <c r="E40" s="178">
        <f>C40*E4</f>
        <v>1520</v>
      </c>
      <c r="F40" s="7">
        <f>D40*F4</f>
        <v>1830</v>
      </c>
      <c r="G40" s="749"/>
      <c r="H40" s="10">
        <f>E40+F40</f>
        <v>3350</v>
      </c>
      <c r="I40" s="24" t="s">
        <v>17</v>
      </c>
      <c r="J40" s="59" t="s">
        <v>111</v>
      </c>
      <c r="K40" s="35">
        <f>(H26+H52)/1000</f>
        <v>5.3929999999999998</v>
      </c>
      <c r="L40" s="89"/>
      <c r="M40" s="33">
        <f t="shared" si="2"/>
        <v>-5.3929999999999998</v>
      </c>
    </row>
    <row r="41" spans="1:13">
      <c r="A41" s="763"/>
      <c r="B41" s="3" t="s">
        <v>263</v>
      </c>
      <c r="C41" s="3">
        <v>15</v>
      </c>
      <c r="D41" s="3">
        <v>18</v>
      </c>
      <c r="E41" s="3">
        <f>C41*E4</f>
        <v>150</v>
      </c>
      <c r="F41" s="8">
        <f>D41*F4</f>
        <v>180</v>
      </c>
      <c r="G41" s="750"/>
      <c r="H41" s="11">
        <f>E41+F41</f>
        <v>330</v>
      </c>
      <c r="I41" s="23" t="s">
        <v>81</v>
      </c>
      <c r="J41" s="59" t="s">
        <v>112</v>
      </c>
      <c r="K41" s="35"/>
      <c r="L41" s="89"/>
      <c r="M41" s="33">
        <f t="shared" si="2"/>
        <v>0</v>
      </c>
    </row>
    <row r="42" spans="1:13" ht="15.75" thickBot="1">
      <c r="A42" s="764"/>
      <c r="B42" s="139" t="s">
        <v>10</v>
      </c>
      <c r="C42" s="139">
        <v>6.5</v>
      </c>
      <c r="D42" s="139">
        <v>8</v>
      </c>
      <c r="E42" s="139">
        <f>C42*E4</f>
        <v>65</v>
      </c>
      <c r="F42" s="9">
        <f>D42*F4</f>
        <v>80</v>
      </c>
      <c r="G42" s="751"/>
      <c r="H42" s="12">
        <f>E42+F42</f>
        <v>145</v>
      </c>
      <c r="I42" s="23" t="s">
        <v>210</v>
      </c>
      <c r="J42" s="59" t="s">
        <v>112</v>
      </c>
      <c r="K42" s="35"/>
      <c r="L42" s="89"/>
      <c r="M42" s="33">
        <f t="shared" si="2"/>
        <v>0</v>
      </c>
    </row>
    <row r="43" spans="1:13" ht="15" customHeight="1" thickBot="1">
      <c r="A43" s="760" t="s">
        <v>119</v>
      </c>
      <c r="B43" s="761"/>
      <c r="C43" s="38">
        <v>35</v>
      </c>
      <c r="D43" s="38">
        <v>45</v>
      </c>
      <c r="E43" s="38">
        <f>C43*E4</f>
        <v>350</v>
      </c>
      <c r="F43" s="39">
        <f>D43*F4</f>
        <v>450</v>
      </c>
      <c r="G43" s="39">
        <f>(G3+G4)*D43</f>
        <v>450</v>
      </c>
      <c r="H43" s="243">
        <f>E43+F43+G43</f>
        <v>1250</v>
      </c>
      <c r="I43" s="24" t="s">
        <v>78</v>
      </c>
      <c r="J43" s="59" t="s">
        <v>111</v>
      </c>
      <c r="K43" s="35"/>
      <c r="L43" s="89"/>
      <c r="M43" s="33">
        <f t="shared" si="2"/>
        <v>0</v>
      </c>
    </row>
    <row r="44" spans="1:13" ht="15" customHeight="1" thickBot="1">
      <c r="A44" s="755" t="s">
        <v>212</v>
      </c>
      <c r="B44" s="756"/>
      <c r="C44" s="756"/>
      <c r="D44" s="756"/>
      <c r="E44" s="756"/>
      <c r="F44" s="756"/>
      <c r="G44" s="756"/>
      <c r="H44" s="757"/>
      <c r="I44" s="24" t="s">
        <v>15</v>
      </c>
      <c r="J44" s="59" t="s">
        <v>111</v>
      </c>
      <c r="K44" s="35">
        <f>(H28+H33+H53)/1000</f>
        <v>0.62579999999999991</v>
      </c>
      <c r="L44" s="89"/>
      <c r="M44" s="33">
        <f t="shared" si="2"/>
        <v>-0.62579999999999991</v>
      </c>
    </row>
    <row r="45" spans="1:13" ht="15" customHeight="1" thickBot="1">
      <c r="A45" s="758" t="s">
        <v>209</v>
      </c>
      <c r="B45" s="759"/>
      <c r="C45" s="178">
        <v>158</v>
      </c>
      <c r="D45" s="178">
        <v>189</v>
      </c>
      <c r="E45" s="178">
        <f>C45*E4</f>
        <v>1580</v>
      </c>
      <c r="F45" s="7">
        <f>D45*F4</f>
        <v>1890</v>
      </c>
      <c r="G45" s="500"/>
      <c r="H45" s="284">
        <f>E45+F45</f>
        <v>3470</v>
      </c>
      <c r="I45" s="24" t="s">
        <v>14</v>
      </c>
      <c r="J45" s="59" t="s">
        <v>111</v>
      </c>
      <c r="K45" s="35">
        <f>(H29+H38+H54)/1000</f>
        <v>0.79430000000000001</v>
      </c>
      <c r="L45" s="89"/>
      <c r="M45" s="33">
        <f t="shared" si="2"/>
        <v>-0.79430000000000001</v>
      </c>
    </row>
    <row r="46" spans="1:13">
      <c r="A46" s="730" t="s">
        <v>179</v>
      </c>
      <c r="B46" s="213" t="s">
        <v>173</v>
      </c>
      <c r="C46" s="50">
        <v>47.25</v>
      </c>
      <c r="D46" s="50">
        <v>63</v>
      </c>
      <c r="E46" s="50">
        <f>C46*E4</f>
        <v>472.5</v>
      </c>
      <c r="F46" s="328">
        <f>D46*F4</f>
        <v>630</v>
      </c>
      <c r="G46" s="708"/>
      <c r="H46" s="298">
        <f>E46+F46</f>
        <v>1102.5</v>
      </c>
      <c r="I46" s="24" t="s">
        <v>50</v>
      </c>
      <c r="J46" s="59" t="s">
        <v>111</v>
      </c>
      <c r="K46" s="35"/>
      <c r="L46" s="89"/>
      <c r="M46" s="33">
        <f t="shared" si="2"/>
        <v>0</v>
      </c>
    </row>
    <row r="47" spans="1:13">
      <c r="A47" s="765"/>
      <c r="B47" s="3" t="s">
        <v>105</v>
      </c>
      <c r="C47" s="3">
        <v>61.2</v>
      </c>
      <c r="D47" s="3">
        <v>81.599999999999994</v>
      </c>
      <c r="E47" s="3">
        <f>C47*E4</f>
        <v>612</v>
      </c>
      <c r="F47" s="8">
        <f>D47*F4</f>
        <v>816</v>
      </c>
      <c r="G47" s="585"/>
      <c r="H47" s="119">
        <f t="shared" ref="H47:H60" si="4">E47+F47</f>
        <v>1428</v>
      </c>
      <c r="I47" s="28" t="s">
        <v>238</v>
      </c>
      <c r="J47" s="59" t="s">
        <v>111</v>
      </c>
      <c r="K47" s="35">
        <f>H40/1000</f>
        <v>3.35</v>
      </c>
      <c r="L47" s="89"/>
      <c r="M47" s="33">
        <f t="shared" si="2"/>
        <v>-3.35</v>
      </c>
    </row>
    <row r="48" spans="1:13">
      <c r="A48" s="765"/>
      <c r="B48" s="3" t="s">
        <v>106</v>
      </c>
      <c r="C48" s="3">
        <v>9</v>
      </c>
      <c r="D48" s="3">
        <v>12</v>
      </c>
      <c r="E48" s="3">
        <f>C48*E4</f>
        <v>90</v>
      </c>
      <c r="F48" s="8">
        <f>D48*F4</f>
        <v>120</v>
      </c>
      <c r="G48" s="585"/>
      <c r="H48" s="119">
        <f t="shared" si="4"/>
        <v>210</v>
      </c>
      <c r="I48" s="28" t="s">
        <v>69</v>
      </c>
      <c r="J48" s="59" t="s">
        <v>111</v>
      </c>
      <c r="K48" s="35">
        <f>H24/1000</f>
        <v>2</v>
      </c>
      <c r="L48" s="89"/>
      <c r="M48" s="33">
        <f t="shared" si="2"/>
        <v>-2</v>
      </c>
    </row>
    <row r="49" spans="1:13" ht="15" customHeight="1">
      <c r="A49" s="765"/>
      <c r="B49" s="3" t="s">
        <v>16</v>
      </c>
      <c r="C49" s="3">
        <v>7.2</v>
      </c>
      <c r="D49" s="3">
        <v>9.6</v>
      </c>
      <c r="E49" s="3">
        <f>C49*E4</f>
        <v>72</v>
      </c>
      <c r="F49" s="8">
        <f>D49*F4</f>
        <v>96</v>
      </c>
      <c r="G49" s="585"/>
      <c r="H49" s="119">
        <f t="shared" si="4"/>
        <v>168</v>
      </c>
      <c r="I49" s="28" t="s">
        <v>263</v>
      </c>
      <c r="J49" s="59" t="s">
        <v>111</v>
      </c>
      <c r="K49" s="35">
        <f>H41/1000</f>
        <v>0.33</v>
      </c>
      <c r="L49" s="89"/>
      <c r="M49" s="33">
        <f t="shared" si="2"/>
        <v>-0.33</v>
      </c>
    </row>
    <row r="50" spans="1:13">
      <c r="A50" s="765"/>
      <c r="B50" s="3" t="s">
        <v>6</v>
      </c>
      <c r="C50" s="3">
        <v>0.1</v>
      </c>
      <c r="D50" s="3">
        <v>0.12</v>
      </c>
      <c r="E50" s="3">
        <f>C50*E4</f>
        <v>1</v>
      </c>
      <c r="F50" s="8">
        <f>D50*F4</f>
        <v>1.2</v>
      </c>
      <c r="G50" s="585"/>
      <c r="H50" s="119">
        <f t="shared" si="4"/>
        <v>2.2000000000000002</v>
      </c>
      <c r="I50" s="26" t="s">
        <v>146</v>
      </c>
      <c r="J50" s="60" t="s">
        <v>112</v>
      </c>
      <c r="K50" s="35"/>
      <c r="L50" s="89"/>
      <c r="M50" s="33">
        <f t="shared" si="2"/>
        <v>0</v>
      </c>
    </row>
    <row r="51" spans="1:13" ht="15.75" thickBot="1">
      <c r="A51" s="766"/>
      <c r="B51" s="139" t="s">
        <v>7</v>
      </c>
      <c r="C51" s="139">
        <v>2</v>
      </c>
      <c r="D51" s="139">
        <v>3</v>
      </c>
      <c r="E51" s="139">
        <f>C51*E4</f>
        <v>20</v>
      </c>
      <c r="F51" s="9">
        <f>D51*F4</f>
        <v>30</v>
      </c>
      <c r="G51" s="586"/>
      <c r="H51" s="168">
        <f t="shared" si="4"/>
        <v>50</v>
      </c>
      <c r="I51" s="26" t="s">
        <v>52</v>
      </c>
      <c r="J51" s="59" t="s">
        <v>111</v>
      </c>
      <c r="K51" s="35"/>
      <c r="L51" s="89"/>
      <c r="M51" s="33">
        <f t="shared" si="2"/>
        <v>0</v>
      </c>
    </row>
    <row r="52" spans="1:13">
      <c r="A52" s="675" t="s">
        <v>64</v>
      </c>
      <c r="B52" s="52" t="s">
        <v>17</v>
      </c>
      <c r="C52" s="13">
        <v>146.30000000000001</v>
      </c>
      <c r="D52" s="185">
        <v>173</v>
      </c>
      <c r="E52" s="13">
        <f>C52*E4</f>
        <v>1463</v>
      </c>
      <c r="F52" s="200">
        <f>D52*F4</f>
        <v>1730</v>
      </c>
      <c r="G52" s="708"/>
      <c r="H52" s="14">
        <f t="shared" si="4"/>
        <v>3193</v>
      </c>
      <c r="I52" s="29" t="s">
        <v>25</v>
      </c>
      <c r="J52" s="59" t="s">
        <v>111</v>
      </c>
      <c r="K52" s="3"/>
      <c r="L52" s="89"/>
      <c r="M52" s="33">
        <f t="shared" si="2"/>
        <v>0</v>
      </c>
    </row>
    <row r="53" spans="1:13">
      <c r="A53" s="678"/>
      <c r="B53" s="37" t="s">
        <v>15</v>
      </c>
      <c r="C53" s="3">
        <v>7.2</v>
      </c>
      <c r="D53" s="3">
        <v>8.4</v>
      </c>
      <c r="E53" s="3">
        <f>C53*E4</f>
        <v>72</v>
      </c>
      <c r="F53" s="194">
        <f>D53*F4</f>
        <v>84</v>
      </c>
      <c r="G53" s="585"/>
      <c r="H53" s="11">
        <f t="shared" si="4"/>
        <v>156</v>
      </c>
      <c r="I53" s="250" t="s">
        <v>77</v>
      </c>
      <c r="J53" s="59" t="s">
        <v>111</v>
      </c>
      <c r="K53" s="3"/>
      <c r="L53" s="89"/>
      <c r="M53" s="33">
        <f t="shared" si="2"/>
        <v>0</v>
      </c>
    </row>
    <row r="54" spans="1:13">
      <c r="A54" s="678"/>
      <c r="B54" s="37" t="s">
        <v>14</v>
      </c>
      <c r="C54" s="181">
        <v>10.63</v>
      </c>
      <c r="D54" s="3">
        <v>12.5</v>
      </c>
      <c r="E54" s="3">
        <f>C54*E4</f>
        <v>106.30000000000001</v>
      </c>
      <c r="F54" s="194">
        <f>D54*F4</f>
        <v>125</v>
      </c>
      <c r="G54" s="585"/>
      <c r="H54" s="19">
        <f t="shared" si="4"/>
        <v>231.3</v>
      </c>
      <c r="I54" s="250" t="s">
        <v>61</v>
      </c>
      <c r="J54" s="59" t="s">
        <v>111</v>
      </c>
      <c r="K54" s="35"/>
      <c r="L54" s="89"/>
      <c r="M54" s="33">
        <f t="shared" si="2"/>
        <v>0</v>
      </c>
    </row>
    <row r="55" spans="1:13">
      <c r="A55" s="678"/>
      <c r="B55" s="37" t="s">
        <v>65</v>
      </c>
      <c r="C55" s="3">
        <v>4.5</v>
      </c>
      <c r="D55" s="3">
        <v>5</v>
      </c>
      <c r="E55" s="3">
        <f>C55*E4</f>
        <v>45</v>
      </c>
      <c r="F55" s="194">
        <f>D55*F4</f>
        <v>50</v>
      </c>
      <c r="G55" s="585"/>
      <c r="H55" s="11">
        <f t="shared" si="4"/>
        <v>95</v>
      </c>
      <c r="I55" s="29" t="s">
        <v>22</v>
      </c>
      <c r="J55" s="59" t="s">
        <v>111</v>
      </c>
      <c r="K55" s="35"/>
      <c r="L55" s="3"/>
      <c r="M55" s="33">
        <f t="shared" si="2"/>
        <v>0</v>
      </c>
    </row>
    <row r="56" spans="1:13" ht="15.75" thickBot="1">
      <c r="A56" s="679"/>
      <c r="B56" s="263" t="s">
        <v>6</v>
      </c>
      <c r="C56" s="139">
        <v>0.34</v>
      </c>
      <c r="D56" s="139">
        <v>0.4</v>
      </c>
      <c r="E56" s="139">
        <f>C56*E4</f>
        <v>3.4000000000000004</v>
      </c>
      <c r="F56" s="176">
        <f>D56*F4</f>
        <v>4</v>
      </c>
      <c r="G56" s="585"/>
      <c r="H56" s="12">
        <f>E56+F56</f>
        <v>7.4</v>
      </c>
      <c r="I56" s="250" t="s">
        <v>12</v>
      </c>
      <c r="J56" s="59" t="s">
        <v>111</v>
      </c>
      <c r="K56" s="35">
        <f>H19/1000</f>
        <v>0.55000000000000004</v>
      </c>
      <c r="L56" s="3"/>
      <c r="M56" s="33">
        <f t="shared" si="2"/>
        <v>-0.55000000000000004</v>
      </c>
    </row>
    <row r="57" spans="1:13">
      <c r="A57" s="677" t="s">
        <v>158</v>
      </c>
      <c r="B57" s="258" t="s">
        <v>51</v>
      </c>
      <c r="C57" s="43">
        <v>5</v>
      </c>
      <c r="D57" s="43">
        <v>6.25</v>
      </c>
      <c r="E57" s="43">
        <f>C57*E4</f>
        <v>50</v>
      </c>
      <c r="F57" s="214">
        <f>D57*F4</f>
        <v>62.5</v>
      </c>
      <c r="G57" s="585"/>
      <c r="H57" s="10">
        <f>E57+F57</f>
        <v>112.5</v>
      </c>
      <c r="I57" s="198" t="s">
        <v>104</v>
      </c>
      <c r="J57" s="59" t="s">
        <v>111</v>
      </c>
      <c r="K57" s="35">
        <f>(H48+H64)/1000</f>
        <v>0.76</v>
      </c>
      <c r="L57" s="3"/>
      <c r="M57" s="33">
        <f t="shared" si="2"/>
        <v>-0.76</v>
      </c>
    </row>
    <row r="58" spans="1:13" ht="15" customHeight="1">
      <c r="A58" s="675"/>
      <c r="B58" s="41" t="s">
        <v>24</v>
      </c>
      <c r="C58" s="6">
        <v>1.5</v>
      </c>
      <c r="D58" s="6">
        <v>1.88</v>
      </c>
      <c r="E58" s="6">
        <f>C58*E4</f>
        <v>15</v>
      </c>
      <c r="F58" s="215">
        <f>D58*F4</f>
        <v>18.799999999999997</v>
      </c>
      <c r="G58" s="585"/>
      <c r="H58" s="11">
        <f>E58+F58</f>
        <v>33.799999999999997</v>
      </c>
      <c r="I58" s="198" t="s">
        <v>119</v>
      </c>
      <c r="J58" s="59" t="s">
        <v>111</v>
      </c>
      <c r="K58" s="35">
        <f>H43/1000</f>
        <v>1.25</v>
      </c>
      <c r="L58" s="3"/>
      <c r="M58" s="33">
        <f t="shared" si="2"/>
        <v>-1.25</v>
      </c>
    </row>
    <row r="59" spans="1:13">
      <c r="A59" s="675"/>
      <c r="B59" s="41" t="s">
        <v>5</v>
      </c>
      <c r="C59" s="6">
        <v>15</v>
      </c>
      <c r="D59" s="6">
        <v>18.75</v>
      </c>
      <c r="E59" s="6">
        <f>C59*E4</f>
        <v>150</v>
      </c>
      <c r="F59" s="215">
        <f>D59*F4</f>
        <v>187.5</v>
      </c>
      <c r="G59" s="585"/>
      <c r="H59" s="11">
        <f>E59+F59</f>
        <v>337.5</v>
      </c>
      <c r="I59" s="208" t="s">
        <v>123</v>
      </c>
      <c r="J59" s="123" t="s">
        <v>111</v>
      </c>
      <c r="K59" s="3"/>
      <c r="L59" s="3"/>
      <c r="M59" s="33">
        <f t="shared" si="2"/>
        <v>0</v>
      </c>
    </row>
    <row r="60" spans="1:13" ht="15" customHeight="1" thickBot="1">
      <c r="A60" s="675"/>
      <c r="B60" s="41" t="s">
        <v>6</v>
      </c>
      <c r="C60" s="6">
        <v>0.16</v>
      </c>
      <c r="D60" s="6">
        <v>0.2</v>
      </c>
      <c r="E60" s="6">
        <f>C60*E4</f>
        <v>1.6</v>
      </c>
      <c r="F60" s="215">
        <f>D60*F4</f>
        <v>2</v>
      </c>
      <c r="G60" s="585"/>
      <c r="H60" s="2">
        <f t="shared" si="4"/>
        <v>3.6</v>
      </c>
      <c r="I60" s="198" t="s">
        <v>208</v>
      </c>
      <c r="J60" s="118" t="s">
        <v>117</v>
      </c>
      <c r="K60" s="3">
        <f>E22/200</f>
        <v>10</v>
      </c>
      <c r="L60" s="3"/>
      <c r="M60" s="33">
        <f t="shared" si="2"/>
        <v>-10</v>
      </c>
    </row>
    <row r="61" spans="1:13">
      <c r="A61" s="620" t="s">
        <v>231</v>
      </c>
      <c r="B61" s="264" t="s">
        <v>177</v>
      </c>
      <c r="C61" s="178">
        <v>0.45</v>
      </c>
      <c r="D61" s="178">
        <v>0.45</v>
      </c>
      <c r="E61" s="178">
        <f>C61*E4</f>
        <v>4.5</v>
      </c>
      <c r="F61" s="7">
        <f>D61*F4</f>
        <v>4.5</v>
      </c>
      <c r="G61" s="708"/>
      <c r="H61" s="284">
        <f>E61+F61</f>
        <v>9</v>
      </c>
      <c r="I61" s="198" t="s">
        <v>135</v>
      </c>
      <c r="J61" s="118" t="s">
        <v>111</v>
      </c>
      <c r="K61" s="3"/>
      <c r="L61" s="3"/>
      <c r="M61" s="33">
        <f t="shared" si="2"/>
        <v>0</v>
      </c>
    </row>
    <row r="62" spans="1:13">
      <c r="A62" s="748"/>
      <c r="B62" s="37" t="s">
        <v>5</v>
      </c>
      <c r="C62" s="3">
        <v>160</v>
      </c>
      <c r="D62" s="3">
        <v>160</v>
      </c>
      <c r="E62" s="3">
        <f>C62*E4</f>
        <v>1600</v>
      </c>
      <c r="F62" s="8">
        <f>D62*F4</f>
        <v>1600</v>
      </c>
      <c r="G62" s="585"/>
      <c r="H62" s="119">
        <f>E62+F62</f>
        <v>3200</v>
      </c>
      <c r="I62" s="208" t="s">
        <v>146</v>
      </c>
      <c r="J62" s="123" t="s">
        <v>111</v>
      </c>
      <c r="K62" s="6">
        <f>H63/1000</f>
        <v>0.27</v>
      </c>
      <c r="L62" s="3"/>
      <c r="M62" s="33">
        <f>L62-K62</f>
        <v>-0.27</v>
      </c>
    </row>
    <row r="63" spans="1:13" ht="15.75" thickBot="1">
      <c r="A63" s="780"/>
      <c r="B63" s="267" t="s">
        <v>146</v>
      </c>
      <c r="C63" s="139">
        <v>13.5</v>
      </c>
      <c r="D63" s="139">
        <v>13.5</v>
      </c>
      <c r="E63" s="139">
        <f>C63*E4</f>
        <v>135</v>
      </c>
      <c r="F63" s="9">
        <f>D63*F4</f>
        <v>135</v>
      </c>
      <c r="G63" s="586"/>
      <c r="H63" s="168">
        <f>E63+F63</f>
        <v>270</v>
      </c>
      <c r="I63" s="198" t="s">
        <v>141</v>
      </c>
      <c r="J63" s="118" t="s">
        <v>111</v>
      </c>
      <c r="K63" s="3"/>
      <c r="L63" s="3"/>
      <c r="M63" s="33">
        <f>L63-K63</f>
        <v>0</v>
      </c>
    </row>
    <row r="64" spans="1:13" ht="15.75" thickBot="1">
      <c r="A64" s="753" t="s">
        <v>104</v>
      </c>
      <c r="B64" s="754"/>
      <c r="C64" s="440">
        <v>25</v>
      </c>
      <c r="D64" s="21">
        <v>30</v>
      </c>
      <c r="E64" s="21">
        <f>C64*E4</f>
        <v>250</v>
      </c>
      <c r="F64" s="236">
        <f>D64*F4</f>
        <v>300</v>
      </c>
      <c r="G64" s="431"/>
      <c r="H64" s="433">
        <f>E64+F64</f>
        <v>550</v>
      </c>
    </row>
    <row r="67" ht="16.5" customHeight="1"/>
    <row r="73" ht="1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</sheetData>
  <mergeCells count="52">
    <mergeCell ref="A31:B31"/>
    <mergeCell ref="A32:B32"/>
    <mergeCell ref="A27:B27"/>
    <mergeCell ref="A24:B24"/>
    <mergeCell ref="G33:G39"/>
    <mergeCell ref="G1:G2"/>
    <mergeCell ref="A1:B2"/>
    <mergeCell ref="C1:D2"/>
    <mergeCell ref="A33:A39"/>
    <mergeCell ref="A14:B14"/>
    <mergeCell ref="A30:B30"/>
    <mergeCell ref="A6:H6"/>
    <mergeCell ref="G7:G12"/>
    <mergeCell ref="A9:B9"/>
    <mergeCell ref="A10:B10"/>
    <mergeCell ref="A11:B11"/>
    <mergeCell ref="A12:B12"/>
    <mergeCell ref="A23:H23"/>
    <mergeCell ref="A20:B20"/>
    <mergeCell ref="A29:B29"/>
    <mergeCell ref="A4:D4"/>
    <mergeCell ref="A26:B26"/>
    <mergeCell ref="A8:B8"/>
    <mergeCell ref="A28:B28"/>
    <mergeCell ref="G14:G17"/>
    <mergeCell ref="A15:B15"/>
    <mergeCell ref="A16:B16"/>
    <mergeCell ref="A17:B17"/>
    <mergeCell ref="A18:H18"/>
    <mergeCell ref="A25:H25"/>
    <mergeCell ref="A13:H13"/>
    <mergeCell ref="G19:G20"/>
    <mergeCell ref="E1:F2"/>
    <mergeCell ref="A19:B19"/>
    <mergeCell ref="A21:H21"/>
    <mergeCell ref="A22:B22"/>
    <mergeCell ref="H1:H2"/>
    <mergeCell ref="A5:H5"/>
    <mergeCell ref="A7:B7"/>
    <mergeCell ref="A57:A60"/>
    <mergeCell ref="G40:G42"/>
    <mergeCell ref="A64:B64"/>
    <mergeCell ref="A44:H44"/>
    <mergeCell ref="A45:B45"/>
    <mergeCell ref="A43:B43"/>
    <mergeCell ref="A40:A42"/>
    <mergeCell ref="A46:A51"/>
    <mergeCell ref="G46:G51"/>
    <mergeCell ref="G52:G60"/>
    <mergeCell ref="A52:A56"/>
    <mergeCell ref="A61:A63"/>
    <mergeCell ref="G61:G63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rowBreaks count="1" manualBreakCount="1">
    <brk id="51" max="16383" man="1"/>
  </rowBreaks>
  <colBreaks count="1" manualBreakCount="1">
    <brk id="8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>
  <dimension ref="A1:BA84"/>
  <sheetViews>
    <sheetView topLeftCell="A31" workbookViewId="0">
      <selection activeCell="C48" sqref="C48"/>
    </sheetView>
  </sheetViews>
  <sheetFormatPr defaultRowHeight="15"/>
  <cols>
    <col min="1" max="1" width="10" style="1" customWidth="1"/>
    <col min="2" max="2" width="23.7109375" style="1" customWidth="1"/>
    <col min="3" max="3" width="8.42578125" style="1" customWidth="1"/>
    <col min="4" max="4" width="8.140625" style="1" customWidth="1"/>
    <col min="5" max="5" width="7.85546875" style="1" customWidth="1"/>
    <col min="6" max="6" width="7.42578125" style="1" customWidth="1"/>
    <col min="7" max="7" width="9.140625" style="162"/>
    <col min="8" max="8" width="9.5703125" style="1" customWidth="1"/>
    <col min="9" max="9" width="23" customWidth="1"/>
    <col min="10" max="10" width="3.28515625" customWidth="1"/>
    <col min="11" max="11" width="11.42578125" customWidth="1"/>
    <col min="13" max="13" width="14.140625" customWidth="1"/>
    <col min="14" max="14" width="10.140625" bestFit="1" customWidth="1"/>
  </cols>
  <sheetData>
    <row r="1" spans="1:14" ht="30" customHeight="1">
      <c r="A1" s="660" t="s">
        <v>67</v>
      </c>
      <c r="B1" s="661"/>
      <c r="C1" s="654" t="s">
        <v>38</v>
      </c>
      <c r="D1" s="655"/>
      <c r="E1" s="654" t="s">
        <v>98</v>
      </c>
      <c r="F1" s="655"/>
      <c r="G1" s="664" t="s">
        <v>132</v>
      </c>
      <c r="H1" s="666" t="s">
        <v>41</v>
      </c>
      <c r="I1" s="55" t="s">
        <v>94</v>
      </c>
      <c r="J1" s="72" t="s">
        <v>115</v>
      </c>
      <c r="K1" s="71" t="s">
        <v>93</v>
      </c>
      <c r="L1" s="77" t="s">
        <v>95</v>
      </c>
      <c r="M1" s="78" t="s">
        <v>101</v>
      </c>
    </row>
    <row r="2" spans="1:14" ht="15.75" customHeight="1" thickBot="1">
      <c r="A2" s="662"/>
      <c r="B2" s="663"/>
      <c r="C2" s="656"/>
      <c r="D2" s="657"/>
      <c r="E2" s="656"/>
      <c r="F2" s="657"/>
      <c r="G2" s="817"/>
      <c r="H2" s="667"/>
      <c r="I2" s="63" t="s">
        <v>108</v>
      </c>
      <c r="J2" s="59" t="s">
        <v>111</v>
      </c>
      <c r="K2" s="75"/>
      <c r="L2" s="76"/>
      <c r="M2" s="79">
        <f>L2-K2</f>
        <v>0</v>
      </c>
      <c r="N2" s="131">
        <f>B3</f>
        <v>0</v>
      </c>
    </row>
    <row r="3" spans="1:14" ht="15.75" thickBot="1">
      <c r="A3" s="17" t="s">
        <v>97</v>
      </c>
      <c r="B3" s="45"/>
      <c r="C3" s="17" t="s">
        <v>35</v>
      </c>
      <c r="D3" s="17" t="s">
        <v>36</v>
      </c>
      <c r="E3" s="15" t="s">
        <v>35</v>
      </c>
      <c r="F3" s="15" t="s">
        <v>36</v>
      </c>
      <c r="G3" s="269">
        <v>10</v>
      </c>
      <c r="H3" s="273" t="s">
        <v>133</v>
      </c>
      <c r="I3" s="272" t="s">
        <v>114</v>
      </c>
      <c r="J3" s="59" t="s">
        <v>111</v>
      </c>
      <c r="K3" s="35"/>
      <c r="L3" s="48"/>
      <c r="M3" s="79">
        <f t="shared" ref="M3:M51" si="0">L3-K3</f>
        <v>0</v>
      </c>
    </row>
    <row r="4" spans="1:14" ht="15.75" thickBot="1">
      <c r="A4" s="613"/>
      <c r="B4" s="668"/>
      <c r="C4" s="668"/>
      <c r="D4" s="669"/>
      <c r="E4" s="46">
        <v>10</v>
      </c>
      <c r="F4" s="47">
        <v>10</v>
      </c>
      <c r="G4" s="270"/>
      <c r="H4" s="274" t="s">
        <v>134</v>
      </c>
      <c r="I4" s="272" t="s">
        <v>109</v>
      </c>
      <c r="J4" s="59" t="s">
        <v>111</v>
      </c>
      <c r="K4" s="35"/>
      <c r="L4" s="48"/>
      <c r="M4" s="79">
        <f t="shared" si="0"/>
        <v>0</v>
      </c>
    </row>
    <row r="5" spans="1:14" ht="16.5" thickBot="1">
      <c r="A5" s="616" t="s">
        <v>34</v>
      </c>
      <c r="B5" s="617"/>
      <c r="C5" s="617"/>
      <c r="D5" s="617"/>
      <c r="E5" s="617"/>
      <c r="F5" s="617"/>
      <c r="G5" s="816"/>
      <c r="H5" s="816"/>
      <c r="I5" s="23" t="s">
        <v>86</v>
      </c>
      <c r="J5" s="59" t="s">
        <v>111</v>
      </c>
      <c r="K5" s="35">
        <f>H38/1000</f>
        <v>1.7050000000000001</v>
      </c>
      <c r="L5" s="48"/>
      <c r="M5" s="79">
        <f t="shared" si="0"/>
        <v>-1.7050000000000001</v>
      </c>
    </row>
    <row r="6" spans="1:14" ht="15.75" thickBot="1">
      <c r="A6" s="613" t="s">
        <v>239</v>
      </c>
      <c r="B6" s="614"/>
      <c r="C6" s="614"/>
      <c r="D6" s="614"/>
      <c r="E6" s="614"/>
      <c r="F6" s="614"/>
      <c r="G6" s="628"/>
      <c r="H6" s="629"/>
      <c r="I6" s="23" t="s">
        <v>110</v>
      </c>
      <c r="J6" s="59" t="s">
        <v>111</v>
      </c>
      <c r="K6" s="35"/>
      <c r="L6" s="48"/>
      <c r="M6" s="79">
        <f t="shared" si="0"/>
        <v>0</v>
      </c>
    </row>
    <row r="7" spans="1:14">
      <c r="A7" s="603" t="s">
        <v>203</v>
      </c>
      <c r="B7" s="604"/>
      <c r="C7" s="13">
        <v>17.5</v>
      </c>
      <c r="D7" s="13">
        <v>22.5</v>
      </c>
      <c r="E7" s="13">
        <f>C7*E4</f>
        <v>175</v>
      </c>
      <c r="F7" s="20">
        <f>D7*F4</f>
        <v>225</v>
      </c>
      <c r="G7" s="598"/>
      <c r="H7" s="105">
        <f t="shared" ref="H7:H12" si="1">E7+F7</f>
        <v>400</v>
      </c>
      <c r="I7" s="23" t="s">
        <v>87</v>
      </c>
      <c r="J7" s="59" t="s">
        <v>111</v>
      </c>
      <c r="K7" s="35">
        <f>(H12+H21+H61+H68)/1000</f>
        <v>0.24399999999999999</v>
      </c>
      <c r="L7" s="48"/>
      <c r="M7" s="79">
        <f t="shared" si="0"/>
        <v>-0.24399999999999999</v>
      </c>
    </row>
    <row r="8" spans="1:14">
      <c r="A8" s="605" t="s">
        <v>4</v>
      </c>
      <c r="B8" s="606"/>
      <c r="C8" s="3">
        <v>70</v>
      </c>
      <c r="D8" s="3">
        <v>90</v>
      </c>
      <c r="E8" s="3">
        <f>C8*E4</f>
        <v>700</v>
      </c>
      <c r="F8" s="8">
        <f>D8*F4</f>
        <v>900</v>
      </c>
      <c r="G8" s="599"/>
      <c r="H8" s="145">
        <f t="shared" si="1"/>
        <v>1600</v>
      </c>
      <c r="I8" s="23" t="s">
        <v>58</v>
      </c>
      <c r="J8" s="59" t="s">
        <v>112</v>
      </c>
      <c r="K8" s="35">
        <f>(H28+H34+H47+H65)/1000</f>
        <v>0.20699999999999999</v>
      </c>
      <c r="L8" s="48"/>
      <c r="M8" s="79">
        <f t="shared" si="0"/>
        <v>-0.20699999999999999</v>
      </c>
    </row>
    <row r="9" spans="1:14">
      <c r="A9" s="652" t="s">
        <v>5</v>
      </c>
      <c r="B9" s="653"/>
      <c r="C9" s="3">
        <v>53</v>
      </c>
      <c r="D9" s="3">
        <v>68</v>
      </c>
      <c r="E9" s="3">
        <f>C9*E4</f>
        <v>530</v>
      </c>
      <c r="F9" s="8">
        <f>D9*F4</f>
        <v>680</v>
      </c>
      <c r="G9" s="599"/>
      <c r="H9" s="145">
        <f>E9+F9</f>
        <v>1210</v>
      </c>
      <c r="I9" s="24" t="s">
        <v>4</v>
      </c>
      <c r="J9" s="59" t="s">
        <v>112</v>
      </c>
      <c r="K9" s="35">
        <f>(H8+H16+H59+H70)/1000</f>
        <v>4.74</v>
      </c>
      <c r="L9" s="48"/>
      <c r="M9" s="79">
        <f t="shared" si="0"/>
        <v>-4.74</v>
      </c>
    </row>
    <row r="10" spans="1:14">
      <c r="A10" s="652" t="s">
        <v>10</v>
      </c>
      <c r="B10" s="653"/>
      <c r="C10" s="3">
        <v>2</v>
      </c>
      <c r="D10" s="3">
        <v>2.5</v>
      </c>
      <c r="E10" s="3">
        <f>C10*E4</f>
        <v>20</v>
      </c>
      <c r="F10" s="8">
        <f>D10*F4</f>
        <v>25</v>
      </c>
      <c r="G10" s="599"/>
      <c r="H10" s="145">
        <f>E10+F10</f>
        <v>45</v>
      </c>
      <c r="I10" s="25" t="s">
        <v>102</v>
      </c>
      <c r="J10" s="59" t="s">
        <v>112</v>
      </c>
      <c r="K10" s="35"/>
      <c r="L10" s="48"/>
      <c r="M10" s="79">
        <f t="shared" si="0"/>
        <v>0</v>
      </c>
    </row>
    <row r="11" spans="1:14">
      <c r="A11" s="605" t="s">
        <v>6</v>
      </c>
      <c r="B11" s="606"/>
      <c r="C11" s="3">
        <v>0.4</v>
      </c>
      <c r="D11" s="3">
        <v>0.5</v>
      </c>
      <c r="E11" s="3">
        <f>C11*E4</f>
        <v>4</v>
      </c>
      <c r="F11" s="8">
        <f>D11*F4</f>
        <v>5</v>
      </c>
      <c r="G11" s="599"/>
      <c r="H11" s="145">
        <f t="shared" si="1"/>
        <v>9</v>
      </c>
      <c r="I11" s="23" t="s">
        <v>27</v>
      </c>
      <c r="J11" s="59" t="s">
        <v>116</v>
      </c>
      <c r="K11" s="34">
        <f>H54/450</f>
        <v>7.5555555555555554</v>
      </c>
      <c r="L11" s="48"/>
      <c r="M11" s="79">
        <f t="shared" si="0"/>
        <v>-7.5555555555555554</v>
      </c>
    </row>
    <row r="12" spans="1:14" ht="15.75" thickBot="1">
      <c r="A12" s="638" t="s">
        <v>45</v>
      </c>
      <c r="B12" s="639"/>
      <c r="C12" s="6">
        <v>3</v>
      </c>
      <c r="D12" s="6">
        <v>3</v>
      </c>
      <c r="E12" s="6">
        <f>C12*E4</f>
        <v>30</v>
      </c>
      <c r="F12" s="16">
        <f>D12*F4</f>
        <v>30</v>
      </c>
      <c r="G12" s="600"/>
      <c r="H12" s="163">
        <f t="shared" si="1"/>
        <v>60</v>
      </c>
      <c r="I12" s="23" t="s">
        <v>53</v>
      </c>
      <c r="J12" s="59" t="s">
        <v>116</v>
      </c>
      <c r="K12" s="34"/>
      <c r="L12" s="48"/>
      <c r="M12" s="79">
        <f t="shared" si="0"/>
        <v>0</v>
      </c>
    </row>
    <row r="13" spans="1:14" ht="15.75" thickBot="1">
      <c r="A13" s="613" t="s">
        <v>8</v>
      </c>
      <c r="B13" s="614"/>
      <c r="C13" s="614"/>
      <c r="D13" s="614"/>
      <c r="E13" s="614"/>
      <c r="F13" s="614"/>
      <c r="G13" s="628"/>
      <c r="H13" s="629"/>
      <c r="I13" s="23" t="s">
        <v>62</v>
      </c>
      <c r="J13" s="59" t="s">
        <v>116</v>
      </c>
      <c r="K13" s="34"/>
      <c r="L13" s="48"/>
      <c r="M13" s="79">
        <f t="shared" si="0"/>
        <v>0</v>
      </c>
    </row>
    <row r="14" spans="1:14">
      <c r="A14" s="603" t="s">
        <v>8</v>
      </c>
      <c r="B14" s="604"/>
      <c r="C14" s="13">
        <v>2.5</v>
      </c>
      <c r="D14" s="13">
        <v>2.5</v>
      </c>
      <c r="E14" s="13">
        <f>C14*E4</f>
        <v>25</v>
      </c>
      <c r="F14" s="20">
        <f>D14*F4</f>
        <v>25</v>
      </c>
      <c r="G14" s="599"/>
      <c r="H14" s="105">
        <f>E14+F14</f>
        <v>50</v>
      </c>
      <c r="I14" s="23" t="s">
        <v>107</v>
      </c>
      <c r="J14" s="59" t="s">
        <v>116</v>
      </c>
      <c r="K14" s="34"/>
      <c r="L14" s="48"/>
      <c r="M14" s="79">
        <f t="shared" si="0"/>
        <v>0</v>
      </c>
    </row>
    <row r="15" spans="1:14">
      <c r="A15" s="605" t="s">
        <v>10</v>
      </c>
      <c r="B15" s="606"/>
      <c r="C15" s="3">
        <v>6</v>
      </c>
      <c r="D15" s="3">
        <v>6</v>
      </c>
      <c r="E15" s="3">
        <f>C15*E4</f>
        <v>60</v>
      </c>
      <c r="F15" s="8">
        <f>D15*F4</f>
        <v>60</v>
      </c>
      <c r="G15" s="599"/>
      <c r="H15" s="145">
        <f>E15+F15</f>
        <v>120</v>
      </c>
      <c r="I15" s="26" t="s">
        <v>51</v>
      </c>
      <c r="J15" s="59" t="s">
        <v>112</v>
      </c>
      <c r="K15" s="35">
        <f>H40/1000</f>
        <v>0.1</v>
      </c>
      <c r="L15" s="48"/>
      <c r="M15" s="79">
        <f t="shared" si="0"/>
        <v>-0.1</v>
      </c>
    </row>
    <row r="16" spans="1:14">
      <c r="A16" s="605" t="s">
        <v>4</v>
      </c>
      <c r="B16" s="606"/>
      <c r="C16" s="3">
        <v>90</v>
      </c>
      <c r="D16" s="3">
        <v>90</v>
      </c>
      <c r="E16" s="3">
        <f>C16*E4</f>
        <v>900</v>
      </c>
      <c r="F16" s="8">
        <f>D16*F4</f>
        <v>900</v>
      </c>
      <c r="G16" s="599"/>
      <c r="H16" s="145">
        <f>E16+F16</f>
        <v>1800</v>
      </c>
      <c r="I16" s="23" t="s">
        <v>54</v>
      </c>
      <c r="J16" s="59" t="s">
        <v>116</v>
      </c>
      <c r="K16" s="34"/>
      <c r="L16" s="48"/>
      <c r="M16" s="79">
        <f t="shared" si="0"/>
        <v>0</v>
      </c>
    </row>
    <row r="17" spans="1:13" ht="15.75" thickBot="1">
      <c r="A17" s="638" t="s">
        <v>5</v>
      </c>
      <c r="B17" s="639"/>
      <c r="C17" s="6">
        <v>108</v>
      </c>
      <c r="D17" s="6">
        <v>108</v>
      </c>
      <c r="E17" s="6">
        <f>C17*E4</f>
        <v>1080</v>
      </c>
      <c r="F17" s="16">
        <f>D17*F4</f>
        <v>1080</v>
      </c>
      <c r="G17" s="599"/>
      <c r="H17" s="163">
        <f>E17+F17</f>
        <v>2160</v>
      </c>
      <c r="I17" s="23" t="s">
        <v>48</v>
      </c>
      <c r="J17" s="59" t="s">
        <v>111</v>
      </c>
      <c r="K17" s="35">
        <f>H71/1000</f>
        <v>0.28560000000000002</v>
      </c>
      <c r="L17" s="48"/>
      <c r="M17" s="79">
        <f t="shared" si="0"/>
        <v>-0.28560000000000002</v>
      </c>
    </row>
    <row r="18" spans="1:13" ht="15.75" thickBot="1">
      <c r="A18" s="613" t="s">
        <v>196</v>
      </c>
      <c r="B18" s="614"/>
      <c r="C18" s="614"/>
      <c r="D18" s="614"/>
      <c r="E18" s="614"/>
      <c r="F18" s="614"/>
      <c r="G18" s="628"/>
      <c r="H18" s="629"/>
      <c r="I18" s="27" t="s">
        <v>16</v>
      </c>
      <c r="J18" s="59" t="s">
        <v>117</v>
      </c>
      <c r="K18" s="34">
        <f>(H62+H64+H67)/48</f>
        <v>48.050000000000004</v>
      </c>
      <c r="L18" s="48"/>
      <c r="M18" s="126">
        <f t="shared" si="0"/>
        <v>-48.050000000000004</v>
      </c>
    </row>
    <row r="19" spans="1:13">
      <c r="A19" s="692" t="s">
        <v>12</v>
      </c>
      <c r="B19" s="693"/>
      <c r="C19" s="178">
        <v>25</v>
      </c>
      <c r="D19" s="178">
        <v>30</v>
      </c>
      <c r="E19" s="178">
        <f>C19*E4</f>
        <v>250</v>
      </c>
      <c r="F19" s="7">
        <f>D19*F4</f>
        <v>300</v>
      </c>
      <c r="G19" s="598"/>
      <c r="H19" s="284">
        <f>E19+F19</f>
        <v>550</v>
      </c>
      <c r="I19" s="23" t="s">
        <v>88</v>
      </c>
      <c r="J19" s="59" t="s">
        <v>111</v>
      </c>
      <c r="K19" s="35">
        <f>(H41+H57)/1000</f>
        <v>0.65</v>
      </c>
      <c r="L19" s="48"/>
      <c r="M19" s="79">
        <f t="shared" si="0"/>
        <v>-0.65</v>
      </c>
    </row>
    <row r="20" spans="1:13">
      <c r="A20" s="605" t="s">
        <v>80</v>
      </c>
      <c r="B20" s="606"/>
      <c r="C20" s="4">
        <v>10</v>
      </c>
      <c r="D20" s="4">
        <v>10</v>
      </c>
      <c r="E20" s="3">
        <f>C20*E4</f>
        <v>100</v>
      </c>
      <c r="F20" s="8">
        <f>D20*F4</f>
        <v>100</v>
      </c>
      <c r="G20" s="718"/>
      <c r="H20" s="119">
        <f>E20+F20</f>
        <v>200</v>
      </c>
      <c r="I20" s="23" t="s">
        <v>74</v>
      </c>
      <c r="J20" s="59" t="s">
        <v>111</v>
      </c>
      <c r="K20" s="35"/>
      <c r="L20" s="48"/>
      <c r="M20" s="79">
        <f t="shared" si="0"/>
        <v>0</v>
      </c>
    </row>
    <row r="21" spans="1:13" ht="15.75" thickBot="1">
      <c r="A21" s="611" t="s">
        <v>7</v>
      </c>
      <c r="B21" s="612"/>
      <c r="C21" s="139">
        <v>5</v>
      </c>
      <c r="D21" s="139">
        <v>5</v>
      </c>
      <c r="E21" s="139">
        <f>C21*E4</f>
        <v>50</v>
      </c>
      <c r="F21" s="9">
        <f>D21*F4</f>
        <v>50</v>
      </c>
      <c r="G21" s="634"/>
      <c r="H21" s="168">
        <f>E21+F21</f>
        <v>100</v>
      </c>
      <c r="I21" s="203" t="s">
        <v>55</v>
      </c>
      <c r="J21" s="59" t="s">
        <v>111</v>
      </c>
      <c r="K21" s="35"/>
      <c r="L21" s="48"/>
      <c r="M21" s="79">
        <f t="shared" si="0"/>
        <v>0</v>
      </c>
    </row>
    <row r="22" spans="1:13" ht="15.75" thickBot="1">
      <c r="A22" s="755" t="s">
        <v>33</v>
      </c>
      <c r="B22" s="756"/>
      <c r="C22" s="756"/>
      <c r="D22" s="756"/>
      <c r="E22" s="756"/>
      <c r="F22" s="756"/>
      <c r="G22" s="756"/>
      <c r="H22" s="757"/>
      <c r="I22" s="362" t="s">
        <v>3</v>
      </c>
      <c r="J22" s="59" t="s">
        <v>111</v>
      </c>
      <c r="K22" s="74"/>
      <c r="L22" s="48"/>
      <c r="M22" s="79">
        <f t="shared" si="0"/>
        <v>0</v>
      </c>
    </row>
    <row r="23" spans="1:13" ht="15.75" thickBot="1">
      <c r="A23" s="670" t="s">
        <v>217</v>
      </c>
      <c r="B23" s="671"/>
      <c r="C23" s="292">
        <v>150</v>
      </c>
      <c r="D23" s="292">
        <v>150</v>
      </c>
      <c r="E23" s="217">
        <f>C23*E4</f>
        <v>1500</v>
      </c>
      <c r="F23" s="217">
        <f>D23*F4</f>
        <v>1500</v>
      </c>
      <c r="G23" s="217"/>
      <c r="H23" s="218">
        <f>E23+F23</f>
        <v>3000</v>
      </c>
      <c r="I23" s="210" t="s">
        <v>204</v>
      </c>
      <c r="J23" s="59" t="s">
        <v>111</v>
      </c>
      <c r="K23" s="35">
        <f>H7/1000</f>
        <v>0.4</v>
      </c>
      <c r="L23" s="48"/>
      <c r="M23" s="79">
        <f t="shared" si="0"/>
        <v>-0.4</v>
      </c>
    </row>
    <row r="24" spans="1:13" ht="15.75" thickBot="1">
      <c r="A24" s="613" t="s">
        <v>32</v>
      </c>
      <c r="B24" s="614"/>
      <c r="C24" s="614"/>
      <c r="D24" s="614"/>
      <c r="E24" s="614"/>
      <c r="F24" s="614"/>
      <c r="G24" s="614"/>
      <c r="H24" s="615"/>
      <c r="I24" s="26" t="s">
        <v>59</v>
      </c>
      <c r="J24" s="59" t="s">
        <v>111</v>
      </c>
      <c r="K24" s="35">
        <f>H30/1000</f>
        <v>0.44550000000000001</v>
      </c>
      <c r="L24" s="48"/>
      <c r="M24" s="79">
        <f t="shared" si="0"/>
        <v>-0.44550000000000001</v>
      </c>
    </row>
    <row r="25" spans="1:13" ht="15.75" thickBot="1">
      <c r="A25" s="755" t="s">
        <v>292</v>
      </c>
      <c r="B25" s="796"/>
      <c r="C25" s="796"/>
      <c r="D25" s="796"/>
      <c r="E25" s="796"/>
      <c r="F25" s="796"/>
      <c r="G25" s="796"/>
      <c r="H25" s="797"/>
      <c r="I25" s="31" t="s">
        <v>72</v>
      </c>
      <c r="J25" s="59" t="s">
        <v>111</v>
      </c>
      <c r="K25" s="35"/>
      <c r="L25" s="48"/>
      <c r="M25" s="79">
        <f t="shared" ref="M25:M45" si="2">L25-K25</f>
        <v>0</v>
      </c>
    </row>
    <row r="26" spans="1:13">
      <c r="A26" s="794" t="s">
        <v>50</v>
      </c>
      <c r="B26" s="795"/>
      <c r="C26" s="50">
        <v>42.24</v>
      </c>
      <c r="D26" s="50">
        <v>64</v>
      </c>
      <c r="E26" s="50">
        <f>C26*E4</f>
        <v>422.40000000000003</v>
      </c>
      <c r="F26" s="328">
        <f>D26*F4</f>
        <v>640</v>
      </c>
      <c r="G26" s="601"/>
      <c r="H26" s="298">
        <f>E26+F26</f>
        <v>1062.4000000000001</v>
      </c>
      <c r="I26" s="26" t="s">
        <v>90</v>
      </c>
      <c r="J26" s="59" t="s">
        <v>111</v>
      </c>
      <c r="K26" s="35">
        <f>(H10+H15+H50+H55+H63+H73)/1000</f>
        <v>0.51300000000000001</v>
      </c>
      <c r="L26" s="48"/>
      <c r="M26" s="79">
        <f t="shared" si="2"/>
        <v>-0.51300000000000001</v>
      </c>
    </row>
    <row r="27" spans="1:13">
      <c r="A27" s="800" t="s">
        <v>69</v>
      </c>
      <c r="B27" s="801"/>
      <c r="C27" s="452">
        <v>7.98</v>
      </c>
      <c r="D27" s="452">
        <v>11.4</v>
      </c>
      <c r="E27" s="452">
        <f>C27*E4</f>
        <v>79.800000000000011</v>
      </c>
      <c r="F27" s="453">
        <f>D27*F4</f>
        <v>114</v>
      </c>
      <c r="G27" s="802"/>
      <c r="H27" s="454">
        <f>E27+F27</f>
        <v>193.8</v>
      </c>
      <c r="I27" s="26" t="s">
        <v>20</v>
      </c>
      <c r="J27" s="59" t="s">
        <v>111</v>
      </c>
      <c r="K27" s="35"/>
      <c r="L27" s="3"/>
      <c r="M27" s="79">
        <f t="shared" si="2"/>
        <v>0</v>
      </c>
    </row>
    <row r="28" spans="1:13" ht="15.75" thickBot="1">
      <c r="A28" s="798" t="s">
        <v>21</v>
      </c>
      <c r="B28" s="799"/>
      <c r="C28" s="94">
        <v>2</v>
      </c>
      <c r="D28" s="94">
        <v>3</v>
      </c>
      <c r="E28" s="94">
        <f>C28*E4</f>
        <v>20</v>
      </c>
      <c r="F28" s="359">
        <f>D28*F4</f>
        <v>30</v>
      </c>
      <c r="G28" s="792"/>
      <c r="H28" s="302">
        <f>E28+F28</f>
        <v>50</v>
      </c>
      <c r="I28" s="23" t="s">
        <v>40</v>
      </c>
      <c r="J28" s="59" t="s">
        <v>111</v>
      </c>
      <c r="K28" s="35"/>
      <c r="L28" s="3"/>
      <c r="M28" s="79">
        <f t="shared" si="2"/>
        <v>0</v>
      </c>
    </row>
    <row r="29" spans="1:13" ht="15.75" thickBot="1">
      <c r="A29" s="803" t="s">
        <v>234</v>
      </c>
      <c r="B29" s="804"/>
      <c r="C29" s="804"/>
      <c r="D29" s="804"/>
      <c r="E29" s="804"/>
      <c r="F29" s="804"/>
      <c r="G29" s="804"/>
      <c r="H29" s="805"/>
      <c r="I29" s="23" t="s">
        <v>26</v>
      </c>
      <c r="J29" s="59" t="s">
        <v>111</v>
      </c>
      <c r="K29" s="65"/>
      <c r="L29" s="62"/>
      <c r="M29" s="79">
        <f t="shared" si="2"/>
        <v>0</v>
      </c>
    </row>
    <row r="30" spans="1:13">
      <c r="A30" s="603" t="s">
        <v>59</v>
      </c>
      <c r="B30" s="604"/>
      <c r="C30" s="13">
        <v>12.15</v>
      </c>
      <c r="D30" s="13">
        <v>16.2</v>
      </c>
      <c r="E30" s="13">
        <f>C30*E4</f>
        <v>121.5</v>
      </c>
      <c r="F30" s="20">
        <f>D30*F4</f>
        <v>162</v>
      </c>
      <c r="G30" s="20">
        <f>D30*G3</f>
        <v>162</v>
      </c>
      <c r="H30" s="13">
        <f>E30+F30+G30</f>
        <v>445.5</v>
      </c>
      <c r="I30" s="22" t="s">
        <v>47</v>
      </c>
      <c r="J30" s="59" t="s">
        <v>111</v>
      </c>
      <c r="K30" s="129"/>
      <c r="L30" s="129"/>
      <c r="M30" s="136">
        <f t="shared" si="2"/>
        <v>0</v>
      </c>
    </row>
    <row r="31" spans="1:13" ht="15" customHeight="1">
      <c r="A31" s="605" t="s">
        <v>17</v>
      </c>
      <c r="B31" s="606"/>
      <c r="C31" s="3">
        <v>40.049999999999997</v>
      </c>
      <c r="D31" s="3">
        <v>53.2</v>
      </c>
      <c r="E31" s="3">
        <f>C31*E4</f>
        <v>400.5</v>
      </c>
      <c r="F31" s="8">
        <f>D31*F4</f>
        <v>532</v>
      </c>
      <c r="G31" s="8">
        <f>D31*G3</f>
        <v>532</v>
      </c>
      <c r="H31" s="112">
        <f t="shared" ref="H31:H36" si="3">E31+F31+G31</f>
        <v>1464.5</v>
      </c>
      <c r="I31" s="23" t="s">
        <v>9</v>
      </c>
      <c r="J31" s="59" t="s">
        <v>111</v>
      </c>
      <c r="K31" s="66">
        <f>H14/1000</f>
        <v>0.05</v>
      </c>
      <c r="L31" s="66"/>
      <c r="M31" s="136">
        <f t="shared" si="2"/>
        <v>-0.05</v>
      </c>
    </row>
    <row r="32" spans="1:13">
      <c r="A32" s="605" t="s">
        <v>14</v>
      </c>
      <c r="B32" s="606"/>
      <c r="C32" s="181">
        <v>9.6</v>
      </c>
      <c r="D32" s="3">
        <v>12.8</v>
      </c>
      <c r="E32" s="3">
        <f>C32*E4</f>
        <v>96</v>
      </c>
      <c r="F32" s="8">
        <f>D32*F4</f>
        <v>128</v>
      </c>
      <c r="G32" s="8">
        <f>D32*G3</f>
        <v>128</v>
      </c>
      <c r="H32" s="112">
        <f t="shared" si="3"/>
        <v>352</v>
      </c>
      <c r="I32" s="23" t="s">
        <v>31</v>
      </c>
      <c r="J32" s="59" t="s">
        <v>111</v>
      </c>
      <c r="K32" s="66">
        <f>H72/1000</f>
        <v>8.5000000000000006E-3</v>
      </c>
      <c r="L32" s="66"/>
      <c r="M32" s="136">
        <f t="shared" si="2"/>
        <v>-8.5000000000000006E-3</v>
      </c>
    </row>
    <row r="33" spans="1:14">
      <c r="A33" s="605" t="s">
        <v>15</v>
      </c>
      <c r="B33" s="606"/>
      <c r="C33" s="3">
        <v>7.2</v>
      </c>
      <c r="D33" s="3">
        <v>9.6</v>
      </c>
      <c r="E33" s="3">
        <f>C33*E4</f>
        <v>72</v>
      </c>
      <c r="F33" s="8">
        <f>D33*F4</f>
        <v>96</v>
      </c>
      <c r="G33" s="8">
        <f>D33*G3</f>
        <v>96</v>
      </c>
      <c r="H33" s="112">
        <f t="shared" si="3"/>
        <v>264</v>
      </c>
      <c r="I33" s="23" t="s">
        <v>92</v>
      </c>
      <c r="J33" s="59" t="s">
        <v>111</v>
      </c>
      <c r="K33" s="66"/>
      <c r="L33" s="66"/>
      <c r="M33" s="136">
        <f t="shared" si="2"/>
        <v>0</v>
      </c>
    </row>
    <row r="34" spans="1:14">
      <c r="A34" s="652" t="s">
        <v>21</v>
      </c>
      <c r="B34" s="653"/>
      <c r="C34" s="4">
        <v>3</v>
      </c>
      <c r="D34" s="4">
        <v>4</v>
      </c>
      <c r="E34" s="3">
        <f>C34*E4</f>
        <v>30</v>
      </c>
      <c r="F34" s="8">
        <f>D34*F4</f>
        <v>40</v>
      </c>
      <c r="G34" s="8">
        <f>D34*G3</f>
        <v>40</v>
      </c>
      <c r="H34" s="112">
        <f t="shared" si="3"/>
        <v>110</v>
      </c>
      <c r="I34" s="26" t="s">
        <v>63</v>
      </c>
      <c r="J34" s="59" t="s">
        <v>111</v>
      </c>
      <c r="K34" s="66">
        <f>H58/1000</f>
        <v>5.0000000000000001E-3</v>
      </c>
      <c r="L34" s="66"/>
      <c r="M34" s="136">
        <f t="shared" si="2"/>
        <v>-5.0000000000000001E-3</v>
      </c>
    </row>
    <row r="35" spans="1:14">
      <c r="A35" s="605" t="s">
        <v>6</v>
      </c>
      <c r="B35" s="606"/>
      <c r="C35" s="3">
        <v>0.15</v>
      </c>
      <c r="D35" s="3">
        <v>0.2</v>
      </c>
      <c r="E35" s="3">
        <f>C35*E4</f>
        <v>1.5</v>
      </c>
      <c r="F35" s="8">
        <f>D35*F4</f>
        <v>2</v>
      </c>
      <c r="G35" s="8">
        <f>D35*G3</f>
        <v>2</v>
      </c>
      <c r="H35" s="112">
        <f t="shared" si="3"/>
        <v>5.5</v>
      </c>
      <c r="I35" s="26" t="s">
        <v>66</v>
      </c>
      <c r="J35" s="59" t="s">
        <v>111</v>
      </c>
      <c r="K35" s="35"/>
      <c r="L35" s="3"/>
      <c r="M35" s="79">
        <f t="shared" si="2"/>
        <v>0</v>
      </c>
    </row>
    <row r="36" spans="1:14" ht="15.75" thickBot="1">
      <c r="A36" s="638" t="s">
        <v>60</v>
      </c>
      <c r="B36" s="639"/>
      <c r="C36" s="6">
        <v>105</v>
      </c>
      <c r="D36" s="6">
        <v>140</v>
      </c>
      <c r="E36" s="6">
        <f>C36*E4</f>
        <v>1050</v>
      </c>
      <c r="F36" s="16">
        <f>D36*F4</f>
        <v>1400</v>
      </c>
      <c r="G36" s="16">
        <f>D36*G3</f>
        <v>1400</v>
      </c>
      <c r="H36" s="243">
        <f t="shared" si="3"/>
        <v>3850</v>
      </c>
      <c r="I36" s="24" t="s">
        <v>13</v>
      </c>
      <c r="J36" s="59" t="s">
        <v>112</v>
      </c>
      <c r="K36" s="58"/>
      <c r="L36" s="3"/>
      <c r="M36" s="79">
        <f t="shared" si="2"/>
        <v>0</v>
      </c>
    </row>
    <row r="37" spans="1:14" ht="15.75" thickBot="1">
      <c r="A37" s="755" t="s">
        <v>213</v>
      </c>
      <c r="B37" s="756"/>
      <c r="C37" s="756"/>
      <c r="D37" s="756"/>
      <c r="E37" s="756"/>
      <c r="F37" s="756"/>
      <c r="G37" s="630"/>
      <c r="H37" s="631"/>
      <c r="I37" s="24" t="s">
        <v>6</v>
      </c>
      <c r="J37" s="59" t="s">
        <v>111</v>
      </c>
      <c r="K37" s="35">
        <f>(H11+H35+H42+H46+H60+H69)/1000</f>
        <v>4.5700000000000005E-2</v>
      </c>
      <c r="L37" s="3"/>
      <c r="M37" s="79">
        <f t="shared" si="2"/>
        <v>-4.5700000000000005E-2</v>
      </c>
    </row>
    <row r="38" spans="1:14" ht="15.75" thickBot="1">
      <c r="A38" s="814" t="s">
        <v>73</v>
      </c>
      <c r="B38" s="782"/>
      <c r="C38" s="577">
        <v>73</v>
      </c>
      <c r="D38" s="395">
        <v>97.5</v>
      </c>
      <c r="E38" s="178">
        <f>C38*E4</f>
        <v>730</v>
      </c>
      <c r="F38" s="7">
        <f>D38*F4</f>
        <v>975</v>
      </c>
      <c r="G38" s="708"/>
      <c r="H38" s="284">
        <f t="shared" ref="H38:H47" si="4">E38+F38+G38</f>
        <v>1705</v>
      </c>
      <c r="I38" s="202" t="s">
        <v>17</v>
      </c>
      <c r="J38" s="59" t="s">
        <v>111</v>
      </c>
      <c r="K38" s="35">
        <f>(H31+H43)/1000</f>
        <v>3.7065000000000001</v>
      </c>
      <c r="L38" s="3"/>
      <c r="M38" s="79">
        <f t="shared" si="2"/>
        <v>-3.7065000000000001</v>
      </c>
    </row>
    <row r="39" spans="1:14">
      <c r="A39" s="812" t="s">
        <v>39</v>
      </c>
      <c r="B39" s="536" t="s">
        <v>5</v>
      </c>
      <c r="C39" s="226">
        <v>15</v>
      </c>
      <c r="D39" s="226">
        <v>15</v>
      </c>
      <c r="E39" s="3">
        <f>C39*E4</f>
        <v>150</v>
      </c>
      <c r="F39" s="8">
        <f>D39*F4</f>
        <v>150</v>
      </c>
      <c r="G39" s="585"/>
      <c r="H39" s="119">
        <f t="shared" si="4"/>
        <v>300</v>
      </c>
      <c r="I39" s="203" t="s">
        <v>81</v>
      </c>
      <c r="J39" s="59" t="s">
        <v>112</v>
      </c>
      <c r="K39" s="35"/>
      <c r="L39" s="3"/>
      <c r="M39" s="79">
        <f t="shared" si="2"/>
        <v>0</v>
      </c>
    </row>
    <row r="40" spans="1:14">
      <c r="A40" s="813"/>
      <c r="B40" s="3" t="s">
        <v>51</v>
      </c>
      <c r="C40" s="3">
        <v>5</v>
      </c>
      <c r="D40" s="3">
        <v>5</v>
      </c>
      <c r="E40" s="3">
        <f>C40*E4</f>
        <v>50</v>
      </c>
      <c r="F40" s="8">
        <f>D40*F4</f>
        <v>50</v>
      </c>
      <c r="G40" s="585"/>
      <c r="H40" s="119">
        <f t="shared" si="4"/>
        <v>100</v>
      </c>
      <c r="I40" s="203" t="s">
        <v>210</v>
      </c>
      <c r="J40" s="59" t="s">
        <v>112</v>
      </c>
      <c r="K40" s="35"/>
      <c r="L40" s="3"/>
      <c r="M40" s="79">
        <f t="shared" si="2"/>
        <v>0</v>
      </c>
    </row>
    <row r="41" spans="1:14">
      <c r="A41" s="813"/>
      <c r="B41" s="3" t="s">
        <v>24</v>
      </c>
      <c r="C41" s="3">
        <v>1.5</v>
      </c>
      <c r="D41" s="3">
        <v>1.5</v>
      </c>
      <c r="E41" s="3">
        <f>C41*E4</f>
        <v>15</v>
      </c>
      <c r="F41" s="8">
        <f>D41*F4</f>
        <v>15</v>
      </c>
      <c r="G41" s="585"/>
      <c r="H41" s="119">
        <f t="shared" si="4"/>
        <v>30</v>
      </c>
      <c r="I41" s="203" t="s">
        <v>122</v>
      </c>
      <c r="J41" s="59" t="s">
        <v>111</v>
      </c>
      <c r="K41" s="35"/>
      <c r="L41" s="3"/>
      <c r="M41" s="79">
        <f t="shared" si="2"/>
        <v>0</v>
      </c>
    </row>
    <row r="42" spans="1:14">
      <c r="A42" s="813"/>
      <c r="B42" s="3" t="s">
        <v>6</v>
      </c>
      <c r="C42" s="3">
        <v>0.16</v>
      </c>
      <c r="D42" s="3">
        <v>0.16</v>
      </c>
      <c r="E42" s="3">
        <f>C42*E4</f>
        <v>1.6</v>
      </c>
      <c r="F42" s="8">
        <f>D42*F4</f>
        <v>1.6</v>
      </c>
      <c r="G42" s="585"/>
      <c r="H42" s="119">
        <f t="shared" si="4"/>
        <v>3.2</v>
      </c>
      <c r="I42" s="202" t="s">
        <v>78</v>
      </c>
      <c r="J42" s="59" t="s">
        <v>111</v>
      </c>
      <c r="K42" s="35"/>
      <c r="L42" s="3"/>
      <c r="M42" s="79">
        <f t="shared" si="2"/>
        <v>0</v>
      </c>
    </row>
    <row r="43" spans="1:14">
      <c r="A43" s="813" t="s">
        <v>121</v>
      </c>
      <c r="B43" s="3" t="s">
        <v>17</v>
      </c>
      <c r="C43" s="3">
        <v>87.2</v>
      </c>
      <c r="D43" s="3">
        <v>137</v>
      </c>
      <c r="E43" s="3">
        <f>C43*E4</f>
        <v>872</v>
      </c>
      <c r="F43" s="8">
        <f>D43*F4</f>
        <v>1370</v>
      </c>
      <c r="G43" s="585"/>
      <c r="H43" s="119">
        <f t="shared" si="4"/>
        <v>2242</v>
      </c>
      <c r="I43" s="202" t="s">
        <v>15</v>
      </c>
      <c r="J43" s="59" t="s">
        <v>111</v>
      </c>
      <c r="K43" s="35">
        <f>(H33+H45)/1000</f>
        <v>0.72</v>
      </c>
      <c r="L43" s="3"/>
      <c r="M43" s="79">
        <f t="shared" si="2"/>
        <v>-0.72</v>
      </c>
    </row>
    <row r="44" spans="1:14">
      <c r="A44" s="813"/>
      <c r="B44" s="3" t="s">
        <v>14</v>
      </c>
      <c r="C44" s="3">
        <v>32</v>
      </c>
      <c r="D44" s="3">
        <v>37.5</v>
      </c>
      <c r="E44" s="3">
        <f>C44*E4</f>
        <v>320</v>
      </c>
      <c r="F44" s="8">
        <f>D44*F4</f>
        <v>375</v>
      </c>
      <c r="G44" s="585"/>
      <c r="H44" s="119">
        <f t="shared" si="4"/>
        <v>695</v>
      </c>
      <c r="I44" s="202" t="s">
        <v>14</v>
      </c>
      <c r="J44" s="59" t="s">
        <v>111</v>
      </c>
      <c r="K44" s="35">
        <f>(H32+H44)/1000</f>
        <v>1.0469999999999999</v>
      </c>
      <c r="L44" s="3"/>
      <c r="M44" s="79">
        <f t="shared" si="2"/>
        <v>-1.0469999999999999</v>
      </c>
    </row>
    <row r="45" spans="1:14">
      <c r="A45" s="813"/>
      <c r="B45" s="4" t="s">
        <v>15</v>
      </c>
      <c r="C45" s="3">
        <v>17.600000000000001</v>
      </c>
      <c r="D45" s="3">
        <v>28</v>
      </c>
      <c r="E45" s="3">
        <f>C45*E4</f>
        <v>176</v>
      </c>
      <c r="F45" s="8">
        <f>D45*F4</f>
        <v>280</v>
      </c>
      <c r="G45" s="585"/>
      <c r="H45" s="119">
        <f t="shared" si="4"/>
        <v>456</v>
      </c>
      <c r="I45" s="202" t="s">
        <v>50</v>
      </c>
      <c r="J45" s="59" t="s">
        <v>111</v>
      </c>
      <c r="K45" s="35">
        <f>H26/1000</f>
        <v>1.0624</v>
      </c>
      <c r="L45" s="3"/>
      <c r="M45" s="477">
        <f t="shared" si="2"/>
        <v>-1.0624</v>
      </c>
      <c r="N45" s="61"/>
    </row>
    <row r="46" spans="1:14">
      <c r="A46" s="813"/>
      <c r="B46" s="535" t="s">
        <v>6</v>
      </c>
      <c r="C46" s="91">
        <v>0.6</v>
      </c>
      <c r="D46" s="90">
        <v>0.8</v>
      </c>
      <c r="E46" s="3">
        <f>C46*E4</f>
        <v>6</v>
      </c>
      <c r="F46" s="8">
        <f>D46*F4</f>
        <v>8</v>
      </c>
      <c r="G46" s="585"/>
      <c r="H46" s="119">
        <f t="shared" si="4"/>
        <v>14</v>
      </c>
      <c r="I46" s="255" t="s">
        <v>28</v>
      </c>
      <c r="J46" s="59" t="s">
        <v>111</v>
      </c>
      <c r="K46" s="35">
        <f>H23/1000</f>
        <v>3</v>
      </c>
      <c r="L46" s="3"/>
      <c r="M46" s="477">
        <f t="shared" si="0"/>
        <v>-3</v>
      </c>
      <c r="N46" s="61"/>
    </row>
    <row r="47" spans="1:14" ht="15.75" thickBot="1">
      <c r="A47" s="815"/>
      <c r="B47" s="574" t="s">
        <v>21</v>
      </c>
      <c r="C47" s="575">
        <v>1.2</v>
      </c>
      <c r="D47" s="576">
        <v>1.5</v>
      </c>
      <c r="E47" s="139">
        <f>C47*E4</f>
        <v>12</v>
      </c>
      <c r="F47" s="9">
        <f>D47*F4</f>
        <v>15</v>
      </c>
      <c r="G47" s="586"/>
      <c r="H47" s="168">
        <f t="shared" si="4"/>
        <v>27</v>
      </c>
      <c r="I47" s="255" t="s">
        <v>69</v>
      </c>
      <c r="J47" s="59" t="s">
        <v>111</v>
      </c>
      <c r="K47" s="35">
        <f>H27/1000</f>
        <v>0.1938</v>
      </c>
      <c r="L47" s="3"/>
      <c r="M47" s="79">
        <f t="shared" si="0"/>
        <v>-0.1938</v>
      </c>
    </row>
    <row r="48" spans="1:14">
      <c r="A48" s="682" t="s">
        <v>264</v>
      </c>
      <c r="B48" s="52" t="s">
        <v>25</v>
      </c>
      <c r="C48" s="13">
        <v>12.75</v>
      </c>
      <c r="D48" s="13">
        <v>15.3</v>
      </c>
      <c r="E48" s="13">
        <f>C48*E4</f>
        <v>127.5</v>
      </c>
      <c r="F48" s="20">
        <f>D48*F4</f>
        <v>153</v>
      </c>
      <c r="G48" s="718"/>
      <c r="H48" s="14">
        <f>E48+F48</f>
        <v>280.5</v>
      </c>
      <c r="I48" s="28" t="s">
        <v>56</v>
      </c>
      <c r="J48" s="59" t="s">
        <v>111</v>
      </c>
      <c r="K48" s="35"/>
      <c r="L48" s="3"/>
      <c r="M48" s="79">
        <f t="shared" si="0"/>
        <v>0</v>
      </c>
    </row>
    <row r="49" spans="1:53">
      <c r="A49" s="807"/>
      <c r="B49" s="37" t="s">
        <v>5</v>
      </c>
      <c r="C49" s="3">
        <v>152</v>
      </c>
      <c r="D49" s="3">
        <v>183</v>
      </c>
      <c r="E49" s="3">
        <f>C49*E4</f>
        <v>1520</v>
      </c>
      <c r="F49" s="8">
        <f>D49*F4</f>
        <v>1830</v>
      </c>
      <c r="G49" s="718"/>
      <c r="H49" s="11">
        <f>E49+F49</f>
        <v>3350</v>
      </c>
      <c r="I49" s="198" t="s">
        <v>80</v>
      </c>
      <c r="J49" s="60" t="s">
        <v>112</v>
      </c>
      <c r="K49" s="35">
        <f>H20/1000</f>
        <v>0.2</v>
      </c>
      <c r="L49" s="3"/>
      <c r="M49" s="79">
        <f t="shared" si="0"/>
        <v>-0.2</v>
      </c>
    </row>
    <row r="50" spans="1:53" ht="15" customHeight="1" thickBot="1">
      <c r="A50" s="683"/>
      <c r="B50" s="41" t="s">
        <v>10</v>
      </c>
      <c r="C50" s="6">
        <v>5</v>
      </c>
      <c r="D50" s="6">
        <v>6</v>
      </c>
      <c r="E50" s="6">
        <f>C50*E4</f>
        <v>50</v>
      </c>
      <c r="F50" s="16">
        <f>D50*F4</f>
        <v>60</v>
      </c>
      <c r="G50" s="718"/>
      <c r="H50" s="2">
        <f>E50+F50</f>
        <v>110</v>
      </c>
      <c r="I50" s="198" t="s">
        <v>52</v>
      </c>
      <c r="J50" s="59" t="s">
        <v>111</v>
      </c>
      <c r="K50" s="35"/>
      <c r="L50" s="3"/>
      <c r="M50" s="79">
        <f t="shared" si="0"/>
        <v>0</v>
      </c>
    </row>
    <row r="51" spans="1:53" ht="15.75" customHeight="1" thickBot="1">
      <c r="A51" s="650" t="s">
        <v>104</v>
      </c>
      <c r="B51" s="786"/>
      <c r="C51" s="217">
        <v>0</v>
      </c>
      <c r="D51" s="217">
        <v>25</v>
      </c>
      <c r="E51" s="217">
        <f>C51*E4</f>
        <v>0</v>
      </c>
      <c r="F51" s="217">
        <f>D51*F4</f>
        <v>250</v>
      </c>
      <c r="G51" s="347"/>
      <c r="H51" s="40">
        <f>E51+F51</f>
        <v>250</v>
      </c>
      <c r="I51" s="250" t="s">
        <v>25</v>
      </c>
      <c r="J51" s="59" t="s">
        <v>111</v>
      </c>
      <c r="K51" s="35">
        <f>H48/1000</f>
        <v>0.28050000000000003</v>
      </c>
      <c r="L51" s="3"/>
      <c r="M51" s="79">
        <f t="shared" si="0"/>
        <v>-0.28050000000000003</v>
      </c>
    </row>
    <row r="52" spans="1:53" ht="15.75" thickBot="1">
      <c r="A52" s="650" t="s">
        <v>119</v>
      </c>
      <c r="B52" s="651"/>
      <c r="C52" s="217">
        <v>35</v>
      </c>
      <c r="D52" s="217">
        <v>45</v>
      </c>
      <c r="E52" s="217">
        <f>C52*E4</f>
        <v>350</v>
      </c>
      <c r="F52" s="259">
        <f>D52*F4</f>
        <v>450</v>
      </c>
      <c r="G52" s="485">
        <f>(G3+G4)*D52</f>
        <v>450</v>
      </c>
      <c r="H52" s="40">
        <f>E52+F52+G52</f>
        <v>1250</v>
      </c>
      <c r="I52" s="250" t="s">
        <v>22</v>
      </c>
      <c r="J52" s="59" t="s">
        <v>111</v>
      </c>
      <c r="K52" s="35"/>
      <c r="L52" s="3"/>
      <c r="M52" s="477">
        <f t="shared" ref="M52:M59" si="5">L52-K52</f>
        <v>0</v>
      </c>
      <c r="N52" s="502"/>
      <c r="O52" s="502"/>
      <c r="P52" s="502"/>
      <c r="Q52" s="502"/>
      <c r="R52" s="502"/>
      <c r="S52" s="502"/>
      <c r="T52" s="502"/>
      <c r="U52" s="502"/>
      <c r="V52" s="502"/>
      <c r="W52" s="502"/>
      <c r="X52" s="502"/>
      <c r="Y52" s="502"/>
      <c r="Z52" s="502"/>
      <c r="AA52" s="502"/>
      <c r="AB52" s="502"/>
      <c r="AC52" s="502"/>
      <c r="AD52" s="502"/>
      <c r="AE52" s="502"/>
      <c r="AF52" s="502"/>
      <c r="AG52" s="502"/>
      <c r="AH52" s="502"/>
      <c r="AI52" s="502"/>
      <c r="AJ52" s="502"/>
      <c r="AK52" s="502"/>
      <c r="AL52" s="502"/>
      <c r="AM52" s="502"/>
      <c r="AN52" s="502"/>
      <c r="AO52" s="502"/>
      <c r="AP52" s="502"/>
      <c r="AQ52" s="502"/>
      <c r="AR52" s="502"/>
      <c r="AS52" s="502"/>
      <c r="AT52" s="502"/>
      <c r="AU52" s="502"/>
      <c r="AV52" s="502"/>
      <c r="AW52" s="502"/>
      <c r="AX52" s="502"/>
      <c r="AY52" s="502"/>
      <c r="AZ52" s="502"/>
      <c r="BA52" s="502"/>
    </row>
    <row r="53" spans="1:53" ht="15.75" thickBot="1">
      <c r="A53" s="740" t="s">
        <v>205</v>
      </c>
      <c r="B53" s="668"/>
      <c r="C53" s="668"/>
      <c r="D53" s="668"/>
      <c r="E53" s="668"/>
      <c r="F53" s="668"/>
      <c r="G53" s="668"/>
      <c r="H53" s="669"/>
      <c r="I53" s="250" t="s">
        <v>12</v>
      </c>
      <c r="J53" s="59" t="s">
        <v>111</v>
      </c>
      <c r="K53" s="35">
        <f>H19/1000</f>
        <v>0.55000000000000004</v>
      </c>
      <c r="L53" s="3"/>
      <c r="M53" s="477">
        <f t="shared" si="5"/>
        <v>-0.55000000000000004</v>
      </c>
      <c r="N53" s="502"/>
      <c r="O53" s="502"/>
      <c r="P53" s="502"/>
      <c r="Q53" s="502"/>
      <c r="R53" s="502"/>
      <c r="S53" s="502"/>
      <c r="T53" s="502"/>
      <c r="U53" s="502"/>
      <c r="V53" s="502"/>
      <c r="W53" s="502"/>
      <c r="X53" s="502"/>
      <c r="Y53" s="502"/>
      <c r="Z53" s="502"/>
      <c r="AA53" s="502"/>
      <c r="AB53" s="502"/>
      <c r="AC53" s="502"/>
      <c r="AD53" s="502"/>
      <c r="AE53" s="502"/>
      <c r="AF53" s="502"/>
      <c r="AG53" s="502"/>
      <c r="AH53" s="502"/>
      <c r="AI53" s="502"/>
      <c r="AJ53" s="502"/>
      <c r="AK53" s="502"/>
      <c r="AL53" s="502"/>
      <c r="AM53" s="502"/>
      <c r="AN53" s="502"/>
      <c r="AO53" s="502"/>
      <c r="AP53" s="502"/>
      <c r="AQ53" s="502"/>
      <c r="AR53" s="502"/>
      <c r="AS53" s="502"/>
      <c r="AT53" s="502"/>
      <c r="AU53" s="502"/>
      <c r="AV53" s="502"/>
      <c r="AW53" s="502"/>
      <c r="AX53" s="502"/>
      <c r="AY53" s="502"/>
      <c r="AZ53" s="502"/>
      <c r="BA53" s="502"/>
    </row>
    <row r="54" spans="1:53" s="217" customFormat="1" ht="15.75" thickBot="1">
      <c r="A54" s="618" t="s">
        <v>265</v>
      </c>
      <c r="B54" s="619"/>
      <c r="C54" s="518">
        <v>155</v>
      </c>
      <c r="D54" s="156">
        <v>185</v>
      </c>
      <c r="E54" s="156">
        <f>C54*E4</f>
        <v>1550</v>
      </c>
      <c r="F54" s="519">
        <f>D54*F4</f>
        <v>1850</v>
      </c>
      <c r="G54" s="791"/>
      <c r="H54" s="520">
        <f>E54+F54</f>
        <v>3400</v>
      </c>
      <c r="I54" s="198" t="s">
        <v>104</v>
      </c>
      <c r="J54" s="59" t="s">
        <v>111</v>
      </c>
      <c r="K54" s="35">
        <f>(H51+H75)/1000</f>
        <v>0.8</v>
      </c>
      <c r="L54" s="3"/>
      <c r="M54" s="477">
        <f t="shared" si="5"/>
        <v>-0.8</v>
      </c>
      <c r="N54" s="502"/>
      <c r="O54" s="502"/>
      <c r="P54" s="502"/>
      <c r="Q54" s="502"/>
      <c r="R54" s="502"/>
      <c r="S54" s="502"/>
      <c r="T54" s="502"/>
      <c r="U54" s="502"/>
      <c r="V54" s="502"/>
      <c r="W54" s="502"/>
      <c r="X54" s="502"/>
      <c r="Y54" s="502"/>
      <c r="Z54" s="502"/>
      <c r="AA54" s="502"/>
      <c r="AB54" s="502"/>
      <c r="AC54" s="502"/>
      <c r="AD54" s="502"/>
      <c r="AE54" s="502"/>
      <c r="AF54" s="502"/>
      <c r="AG54" s="502"/>
      <c r="AH54" s="502"/>
      <c r="AI54" s="502"/>
      <c r="AJ54" s="502"/>
      <c r="AK54" s="502"/>
      <c r="AL54" s="502"/>
      <c r="AM54" s="502"/>
      <c r="AN54" s="502"/>
      <c r="AO54" s="502"/>
      <c r="AP54" s="502"/>
      <c r="AQ54" s="502"/>
      <c r="AR54" s="502"/>
      <c r="AS54" s="502"/>
      <c r="AT54" s="502"/>
      <c r="AU54" s="502"/>
      <c r="AV54" s="502"/>
      <c r="AW54" s="502"/>
      <c r="AX54" s="502"/>
      <c r="AY54" s="502"/>
      <c r="AZ54" s="502"/>
      <c r="BA54" s="502"/>
    </row>
    <row r="55" spans="1:53" s="502" customFormat="1" ht="15.75" thickBot="1">
      <c r="A55" s="789" t="s">
        <v>10</v>
      </c>
      <c r="B55" s="790"/>
      <c r="C55" s="300">
        <v>2</v>
      </c>
      <c r="D55" s="300">
        <v>3</v>
      </c>
      <c r="E55" s="300">
        <f>C55*E4</f>
        <v>20</v>
      </c>
      <c r="F55" s="301">
        <f>D55*F4</f>
        <v>30</v>
      </c>
      <c r="G55" s="792"/>
      <c r="H55" s="417">
        <f>E55+F55</f>
        <v>50</v>
      </c>
      <c r="I55" s="198" t="s">
        <v>119</v>
      </c>
      <c r="J55" s="59" t="s">
        <v>111</v>
      </c>
      <c r="K55" s="35">
        <f>H52/1000</f>
        <v>1.25</v>
      </c>
      <c r="L55" s="3"/>
      <c r="M55" s="477">
        <f t="shared" si="5"/>
        <v>-1.25</v>
      </c>
    </row>
    <row r="56" spans="1:53" ht="15.75" thickBot="1">
      <c r="A56" s="803" t="s">
        <v>180</v>
      </c>
      <c r="B56" s="804"/>
      <c r="C56" s="804"/>
      <c r="D56" s="804"/>
      <c r="E56" s="804"/>
      <c r="F56" s="804"/>
      <c r="G56" s="804"/>
      <c r="H56" s="805"/>
      <c r="I56" s="26" t="s">
        <v>124</v>
      </c>
      <c r="J56" s="59" t="s">
        <v>111</v>
      </c>
      <c r="K56" s="35"/>
      <c r="L56" s="3"/>
      <c r="M56" s="477">
        <f t="shared" si="5"/>
        <v>0</v>
      </c>
      <c r="N56" s="502"/>
      <c r="O56" s="502"/>
      <c r="P56" s="502"/>
      <c r="Q56" s="502"/>
      <c r="R56" s="502"/>
      <c r="S56" s="502"/>
      <c r="T56" s="502"/>
      <c r="U56" s="502"/>
      <c r="V56" s="502"/>
      <c r="W56" s="502"/>
      <c r="X56" s="502"/>
      <c r="Y56" s="502"/>
      <c r="Z56" s="502"/>
      <c r="AA56" s="502"/>
      <c r="AB56" s="502"/>
      <c r="AC56" s="502"/>
      <c r="AD56" s="502"/>
      <c r="AE56" s="502"/>
      <c r="AF56" s="502"/>
      <c r="AG56" s="502"/>
      <c r="AH56" s="502"/>
      <c r="AI56" s="502"/>
      <c r="AJ56" s="502"/>
      <c r="AK56" s="502"/>
      <c r="AL56" s="502"/>
      <c r="AM56" s="502"/>
      <c r="AN56" s="502"/>
      <c r="AO56" s="502"/>
      <c r="AP56" s="502"/>
      <c r="AQ56" s="502"/>
      <c r="AR56" s="502"/>
      <c r="AS56" s="502"/>
      <c r="AT56" s="502"/>
      <c r="AU56" s="502"/>
      <c r="AV56" s="502"/>
      <c r="AW56" s="502"/>
      <c r="AX56" s="502"/>
      <c r="AY56" s="502"/>
      <c r="AZ56" s="502"/>
      <c r="BA56" s="502"/>
    </row>
    <row r="57" spans="1:53">
      <c r="A57" s="620" t="s">
        <v>70</v>
      </c>
      <c r="B57" s="281" t="s">
        <v>24</v>
      </c>
      <c r="C57" s="178">
        <v>31</v>
      </c>
      <c r="D57" s="178">
        <v>31</v>
      </c>
      <c r="E57" s="178">
        <f>C57*E4</f>
        <v>310</v>
      </c>
      <c r="F57" s="7">
        <f>D57*F4</f>
        <v>310</v>
      </c>
      <c r="G57" s="717"/>
      <c r="H57" s="284">
        <f t="shared" ref="H57:H63" si="6">E57+F57</f>
        <v>620</v>
      </c>
      <c r="I57" s="198" t="s">
        <v>200</v>
      </c>
      <c r="J57" s="118" t="s">
        <v>117</v>
      </c>
      <c r="K57" s="35"/>
      <c r="L57" s="3"/>
      <c r="M57" s="79">
        <f t="shared" si="5"/>
        <v>0</v>
      </c>
      <c r="N57" s="502"/>
      <c r="O57" s="502"/>
      <c r="P57" s="502"/>
      <c r="Q57" s="502"/>
      <c r="R57" s="502"/>
      <c r="S57" s="502"/>
      <c r="T57" s="502"/>
      <c r="U57" s="502"/>
      <c r="V57" s="502"/>
      <c r="W57" s="502"/>
      <c r="X57" s="502"/>
      <c r="Y57" s="502"/>
      <c r="Z57" s="502"/>
      <c r="AA57" s="502"/>
      <c r="AB57" s="502"/>
      <c r="AC57" s="502"/>
      <c r="AD57" s="502"/>
      <c r="AE57" s="502"/>
      <c r="AF57" s="502"/>
      <c r="AG57" s="502"/>
      <c r="AH57" s="502"/>
      <c r="AI57" s="502"/>
      <c r="AJ57" s="502"/>
      <c r="AK57" s="502"/>
      <c r="AL57" s="502"/>
      <c r="AM57" s="502"/>
      <c r="AN57" s="502"/>
      <c r="AO57" s="502"/>
      <c r="AP57" s="502"/>
      <c r="AQ57" s="502"/>
      <c r="AR57" s="502"/>
      <c r="AS57" s="502"/>
      <c r="AT57" s="502"/>
      <c r="AU57" s="502"/>
      <c r="AV57" s="502"/>
      <c r="AW57" s="502"/>
      <c r="AX57" s="502"/>
      <c r="AY57" s="502"/>
      <c r="AZ57" s="502"/>
      <c r="BA57" s="502"/>
    </row>
    <row r="58" spans="1:53">
      <c r="A58" s="748"/>
      <c r="B58" s="279" t="s">
        <v>63</v>
      </c>
      <c r="C58" s="3">
        <v>0.25</v>
      </c>
      <c r="D58" s="3">
        <v>0.25</v>
      </c>
      <c r="E58" s="3">
        <f>C58*E4</f>
        <v>2.5</v>
      </c>
      <c r="F58" s="8">
        <f>D58*F4</f>
        <v>2.5</v>
      </c>
      <c r="G58" s="718"/>
      <c r="H58" s="119">
        <f t="shared" si="6"/>
        <v>5</v>
      </c>
      <c r="I58" s="208" t="s">
        <v>137</v>
      </c>
      <c r="J58" s="123" t="s">
        <v>111</v>
      </c>
      <c r="K58" s="257"/>
      <c r="L58" s="6"/>
      <c r="M58" s="142">
        <f t="shared" si="5"/>
        <v>0</v>
      </c>
    </row>
    <row r="59" spans="1:53">
      <c r="A59" s="748"/>
      <c r="B59" s="279" t="s">
        <v>4</v>
      </c>
      <c r="C59" s="3">
        <v>13</v>
      </c>
      <c r="D59" s="3">
        <v>13</v>
      </c>
      <c r="E59" s="3">
        <f>C59*E4</f>
        <v>130</v>
      </c>
      <c r="F59" s="8">
        <f>D59*F4</f>
        <v>130</v>
      </c>
      <c r="G59" s="718"/>
      <c r="H59" s="119">
        <f t="shared" si="6"/>
        <v>260</v>
      </c>
      <c r="I59" s="198" t="s">
        <v>139</v>
      </c>
      <c r="J59" s="118" t="s">
        <v>111</v>
      </c>
      <c r="K59" s="3"/>
      <c r="L59" s="3"/>
      <c r="M59" s="115">
        <f t="shared" si="5"/>
        <v>0</v>
      </c>
    </row>
    <row r="60" spans="1:53">
      <c r="A60" s="748"/>
      <c r="B60" s="279" t="s">
        <v>6</v>
      </c>
      <c r="C60" s="3">
        <v>0.35</v>
      </c>
      <c r="D60" s="3">
        <v>0.35</v>
      </c>
      <c r="E60" s="3">
        <f>C60*E4</f>
        <v>3.5</v>
      </c>
      <c r="F60" s="8">
        <f>D60*F4</f>
        <v>3.5</v>
      </c>
      <c r="G60" s="718"/>
      <c r="H60" s="119">
        <f t="shared" si="6"/>
        <v>7</v>
      </c>
      <c r="I60" s="159"/>
      <c r="J60" s="160"/>
      <c r="K60" s="158"/>
      <c r="L60" s="211"/>
      <c r="M60" s="175"/>
    </row>
    <row r="61" spans="1:53">
      <c r="A61" s="748"/>
      <c r="B61" s="279" t="s">
        <v>7</v>
      </c>
      <c r="C61" s="3">
        <v>1.4</v>
      </c>
      <c r="D61" s="3">
        <v>1.4</v>
      </c>
      <c r="E61" s="3">
        <f>C61*E4</f>
        <v>14</v>
      </c>
      <c r="F61" s="8">
        <f>D61*F4</f>
        <v>14</v>
      </c>
      <c r="G61" s="718"/>
      <c r="H61" s="119">
        <f t="shared" si="6"/>
        <v>28</v>
      </c>
    </row>
    <row r="62" spans="1:53" ht="15.75" customHeight="1">
      <c r="A62" s="621"/>
      <c r="B62" s="279" t="s">
        <v>29</v>
      </c>
      <c r="C62" s="3">
        <v>2.88</v>
      </c>
      <c r="D62" s="3">
        <v>2.88</v>
      </c>
      <c r="E62" s="3">
        <f>C62*E4</f>
        <v>28.799999999999997</v>
      </c>
      <c r="F62" s="8">
        <f>D62*F4</f>
        <v>28.799999999999997</v>
      </c>
      <c r="G62" s="718"/>
      <c r="H62" s="119">
        <f>E62+F62</f>
        <v>57.599999999999994</v>
      </c>
    </row>
    <row r="63" spans="1:53">
      <c r="A63" s="808"/>
      <c r="B63" s="53" t="s">
        <v>10</v>
      </c>
      <c r="C63" s="3">
        <v>3.9</v>
      </c>
      <c r="D63" s="3">
        <v>3.9</v>
      </c>
      <c r="E63" s="3">
        <f>C63*E4</f>
        <v>39</v>
      </c>
      <c r="F63" s="8">
        <f>D63*F4</f>
        <v>39</v>
      </c>
      <c r="G63" s="718"/>
      <c r="H63" s="119">
        <f t="shared" si="6"/>
        <v>78</v>
      </c>
    </row>
    <row r="64" spans="1:53">
      <c r="A64" s="808"/>
      <c r="B64" s="385" t="s">
        <v>214</v>
      </c>
      <c r="C64" s="3">
        <v>1.44</v>
      </c>
      <c r="D64" s="3">
        <v>1.44</v>
      </c>
      <c r="E64" s="3">
        <f>C64*E4</f>
        <v>14.399999999999999</v>
      </c>
      <c r="F64" s="8">
        <f>D64*F4</f>
        <v>14.399999999999999</v>
      </c>
      <c r="G64" s="718"/>
      <c r="H64" s="119">
        <f t="shared" ref="H64:H70" si="7">E64+F64</f>
        <v>28.799999999999997</v>
      </c>
    </row>
    <row r="65" spans="1:8" ht="15.75" thickBot="1">
      <c r="A65" s="809"/>
      <c r="B65" s="267" t="s">
        <v>159</v>
      </c>
      <c r="C65" s="139">
        <v>1</v>
      </c>
      <c r="D65" s="139">
        <v>1</v>
      </c>
      <c r="E65" s="139">
        <f>C65*E4</f>
        <v>10</v>
      </c>
      <c r="F65" s="9">
        <f>D65*F4</f>
        <v>10</v>
      </c>
      <c r="G65" s="634"/>
      <c r="H65" s="168">
        <f t="shared" si="7"/>
        <v>20</v>
      </c>
    </row>
    <row r="66" spans="1:8" ht="15.75" thickBot="1">
      <c r="A66" s="740" t="s">
        <v>240</v>
      </c>
      <c r="B66" s="810"/>
      <c r="C66" s="810"/>
      <c r="D66" s="810"/>
      <c r="E66" s="810"/>
      <c r="F66" s="810"/>
      <c r="G66" s="810"/>
      <c r="H66" s="811"/>
    </row>
    <row r="67" spans="1:8">
      <c r="A67" s="787" t="s">
        <v>29</v>
      </c>
      <c r="B67" s="788"/>
      <c r="C67" s="62">
        <v>102</v>
      </c>
      <c r="D67" s="62">
        <v>120</v>
      </c>
      <c r="E67" s="62">
        <f>C67*E4</f>
        <v>1020</v>
      </c>
      <c r="F67" s="170">
        <f>D67*F4</f>
        <v>1200</v>
      </c>
      <c r="G67" s="783"/>
      <c r="H67" s="287">
        <f t="shared" si="7"/>
        <v>2220</v>
      </c>
    </row>
    <row r="68" spans="1:8">
      <c r="A68" s="787" t="s">
        <v>7</v>
      </c>
      <c r="B68" s="788"/>
      <c r="C68" s="62">
        <v>2.6</v>
      </c>
      <c r="D68" s="62">
        <v>3</v>
      </c>
      <c r="E68" s="62">
        <f>C68*E4</f>
        <v>26</v>
      </c>
      <c r="F68" s="170">
        <f>D68*F4</f>
        <v>30</v>
      </c>
      <c r="G68" s="784"/>
      <c r="H68" s="287">
        <f t="shared" si="7"/>
        <v>56</v>
      </c>
    </row>
    <row r="69" spans="1:8">
      <c r="A69" s="787" t="s">
        <v>6</v>
      </c>
      <c r="B69" s="788"/>
      <c r="C69" s="62">
        <v>0.3</v>
      </c>
      <c r="D69" s="62">
        <v>0.4</v>
      </c>
      <c r="E69" s="62">
        <f>C69*E4</f>
        <v>3</v>
      </c>
      <c r="F69" s="170">
        <f>D69*F4</f>
        <v>4</v>
      </c>
      <c r="G69" s="784"/>
      <c r="H69" s="287">
        <f t="shared" si="7"/>
        <v>7</v>
      </c>
    </row>
    <row r="70" spans="1:8">
      <c r="A70" s="787" t="s">
        <v>4</v>
      </c>
      <c r="B70" s="788"/>
      <c r="C70" s="62">
        <v>51</v>
      </c>
      <c r="D70" s="62">
        <v>57</v>
      </c>
      <c r="E70" s="62">
        <f>C70*E4</f>
        <v>510</v>
      </c>
      <c r="F70" s="170">
        <f>D70*F4</f>
        <v>570</v>
      </c>
      <c r="G70" s="784"/>
      <c r="H70" s="287">
        <f t="shared" si="7"/>
        <v>1080</v>
      </c>
    </row>
    <row r="71" spans="1:8" ht="15.75" thickBot="1">
      <c r="A71" s="787" t="s">
        <v>48</v>
      </c>
      <c r="B71" s="788"/>
      <c r="C71" s="62">
        <v>13.26</v>
      </c>
      <c r="D71" s="62">
        <v>15.3</v>
      </c>
      <c r="E71" s="62">
        <f>C71*E4</f>
        <v>132.6</v>
      </c>
      <c r="F71" s="170">
        <f>D71*F4</f>
        <v>153</v>
      </c>
      <c r="G71" s="785"/>
      <c r="H71" s="287">
        <f t="shared" ref="H71" si="8">E71+F71</f>
        <v>285.60000000000002</v>
      </c>
    </row>
    <row r="72" spans="1:8">
      <c r="A72" s="672" t="s">
        <v>167</v>
      </c>
      <c r="B72" s="350" t="s">
        <v>165</v>
      </c>
      <c r="C72" s="178">
        <v>0.4</v>
      </c>
      <c r="D72" s="178">
        <v>0.45</v>
      </c>
      <c r="E72" s="178">
        <f>C72*E4</f>
        <v>4</v>
      </c>
      <c r="F72" s="7">
        <f>D72*F4</f>
        <v>4.5</v>
      </c>
      <c r="G72" s="717"/>
      <c r="H72" s="284">
        <f t="shared" ref="H72:H75" si="9">E72+F72</f>
        <v>8.5</v>
      </c>
    </row>
    <row r="73" spans="1:8">
      <c r="A73" s="633"/>
      <c r="B73" s="348" t="s">
        <v>10</v>
      </c>
      <c r="C73" s="3">
        <v>5</v>
      </c>
      <c r="D73" s="3">
        <v>6</v>
      </c>
      <c r="E73" s="3">
        <f>C73*E4</f>
        <v>50</v>
      </c>
      <c r="F73" s="8">
        <f>D73*F4</f>
        <v>60</v>
      </c>
      <c r="G73" s="718"/>
      <c r="H73" s="119">
        <f t="shared" si="9"/>
        <v>110</v>
      </c>
    </row>
    <row r="74" spans="1:8" ht="15.75" thickBot="1">
      <c r="A74" s="793"/>
      <c r="B74" s="349" t="s">
        <v>5</v>
      </c>
      <c r="C74" s="139">
        <v>150</v>
      </c>
      <c r="D74" s="139">
        <v>180</v>
      </c>
      <c r="E74" s="139">
        <f>C74*E4</f>
        <v>1500</v>
      </c>
      <c r="F74" s="9">
        <f>D74*F4</f>
        <v>1800</v>
      </c>
      <c r="G74" s="634"/>
      <c r="H74" s="168">
        <f>E74+F74</f>
        <v>3300</v>
      </c>
    </row>
    <row r="75" spans="1:8" ht="15.75" thickBot="1">
      <c r="A75" s="753" t="s">
        <v>104</v>
      </c>
      <c r="B75" s="806"/>
      <c r="C75" s="21">
        <v>25</v>
      </c>
      <c r="D75" s="21">
        <v>30</v>
      </c>
      <c r="E75" s="21">
        <f>C75*E4</f>
        <v>250</v>
      </c>
      <c r="F75" s="106">
        <f>D75*F4</f>
        <v>300</v>
      </c>
      <c r="G75" s="280"/>
      <c r="H75" s="283">
        <f t="shared" si="9"/>
        <v>550</v>
      </c>
    </row>
    <row r="82" ht="16.5" customHeight="1"/>
    <row r="83" ht="16.5" customHeight="1"/>
    <row r="84" ht="16.5" customHeight="1"/>
  </sheetData>
  <mergeCells count="68">
    <mergeCell ref="H1:H2"/>
    <mergeCell ref="A30:B30"/>
    <mergeCell ref="A5:H5"/>
    <mergeCell ref="G1:G2"/>
    <mergeCell ref="G14:G17"/>
    <mergeCell ref="A14:B14"/>
    <mergeCell ref="A1:B2"/>
    <mergeCell ref="C1:D2"/>
    <mergeCell ref="A6:H6"/>
    <mergeCell ref="A7:B7"/>
    <mergeCell ref="E1:F2"/>
    <mergeCell ref="A18:H18"/>
    <mergeCell ref="A22:H22"/>
    <mergeCell ref="A23:B23"/>
    <mergeCell ref="A4:D4"/>
    <mergeCell ref="A21:B21"/>
    <mergeCell ref="A75:B75"/>
    <mergeCell ref="A36:B36"/>
    <mergeCell ref="A48:A50"/>
    <mergeCell ref="A37:H37"/>
    <mergeCell ref="A57:A65"/>
    <mergeCell ref="G57:G65"/>
    <mergeCell ref="A66:H66"/>
    <mergeCell ref="A56:H56"/>
    <mergeCell ref="A53:H53"/>
    <mergeCell ref="G48:G50"/>
    <mergeCell ref="A39:A42"/>
    <mergeCell ref="A38:B38"/>
    <mergeCell ref="A52:B52"/>
    <mergeCell ref="A43:A47"/>
    <mergeCell ref="A69:B69"/>
    <mergeCell ref="G72:G74"/>
    <mergeCell ref="A24:H24"/>
    <mergeCell ref="A8:B8"/>
    <mergeCell ref="A16:B16"/>
    <mergeCell ref="A17:B17"/>
    <mergeCell ref="A11:B11"/>
    <mergeCell ref="A72:A74"/>
    <mergeCell ref="G19:G21"/>
    <mergeCell ref="A26:B26"/>
    <mergeCell ref="A9:B9"/>
    <mergeCell ref="A10:B10"/>
    <mergeCell ref="G7:G12"/>
    <mergeCell ref="A25:H25"/>
    <mergeCell ref="A28:B28"/>
    <mergeCell ref="A27:B27"/>
    <mergeCell ref="G26:G28"/>
    <mergeCell ref="A12:B12"/>
    <mergeCell ref="A13:H13"/>
    <mergeCell ref="A19:B19"/>
    <mergeCell ref="A15:B15"/>
    <mergeCell ref="A29:H29"/>
    <mergeCell ref="A20:B20"/>
    <mergeCell ref="A32:B32"/>
    <mergeCell ref="G67:G71"/>
    <mergeCell ref="A35:B35"/>
    <mergeCell ref="A54:B54"/>
    <mergeCell ref="A31:B31"/>
    <mergeCell ref="A34:B34"/>
    <mergeCell ref="A33:B33"/>
    <mergeCell ref="A51:B51"/>
    <mergeCell ref="A70:B70"/>
    <mergeCell ref="A71:B71"/>
    <mergeCell ref="A67:B67"/>
    <mergeCell ref="A68:B68"/>
    <mergeCell ref="A55:B55"/>
    <mergeCell ref="G54:G55"/>
    <mergeCell ref="G38:G47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N99"/>
  <sheetViews>
    <sheetView topLeftCell="A40" workbookViewId="0">
      <selection activeCell="E73" sqref="E73"/>
    </sheetView>
  </sheetViews>
  <sheetFormatPr defaultRowHeight="15"/>
  <cols>
    <col min="1" max="1" width="11.140625" style="1" customWidth="1"/>
    <col min="2" max="2" width="21" style="1" customWidth="1"/>
    <col min="3" max="3" width="7.5703125" style="1" customWidth="1"/>
    <col min="4" max="4" width="7.85546875" style="1" customWidth="1"/>
    <col min="5" max="5" width="7.28515625" style="1" customWidth="1"/>
    <col min="6" max="6" width="7.42578125" style="1" customWidth="1"/>
    <col min="7" max="7" width="9.140625" style="162"/>
    <col min="8" max="8" width="9.140625" style="1"/>
    <col min="9" max="9" width="30.7109375" customWidth="1"/>
    <col min="10" max="10" width="4.28515625" customWidth="1"/>
    <col min="12" max="12" width="11.42578125" customWidth="1"/>
    <col min="13" max="13" width="14.5703125" customWidth="1"/>
    <col min="14" max="14" width="10.140625" bestFit="1" customWidth="1"/>
  </cols>
  <sheetData>
    <row r="1" spans="1:14" ht="33.75" customHeight="1">
      <c r="A1" s="660" t="s">
        <v>71</v>
      </c>
      <c r="B1" s="661"/>
      <c r="C1" s="838" t="s">
        <v>38</v>
      </c>
      <c r="D1" s="839"/>
      <c r="E1" s="654" t="s">
        <v>100</v>
      </c>
      <c r="F1" s="655"/>
      <c r="G1" s="843" t="s">
        <v>132</v>
      </c>
      <c r="H1" s="842" t="s">
        <v>41</v>
      </c>
      <c r="I1" s="271" t="s">
        <v>94</v>
      </c>
      <c r="J1" s="72" t="s">
        <v>115</v>
      </c>
      <c r="K1" s="82" t="s">
        <v>93</v>
      </c>
      <c r="L1" s="83" t="s">
        <v>95</v>
      </c>
      <c r="M1" s="84" t="s">
        <v>101</v>
      </c>
    </row>
    <row r="2" spans="1:14" ht="13.5" customHeight="1" thickBot="1">
      <c r="A2" s="662"/>
      <c r="B2" s="663"/>
      <c r="C2" s="840"/>
      <c r="D2" s="841"/>
      <c r="E2" s="656"/>
      <c r="F2" s="657"/>
      <c r="G2" s="844"/>
      <c r="H2" s="842"/>
      <c r="I2" s="272" t="s">
        <v>260</v>
      </c>
      <c r="J2" s="59" t="s">
        <v>111</v>
      </c>
      <c r="K2" s="115">
        <f>H35/1000</f>
        <v>1.1200000000000001</v>
      </c>
      <c r="L2" s="116"/>
      <c r="M2" s="33">
        <f>L2-K2</f>
        <v>-1.1200000000000001</v>
      </c>
      <c r="N2" s="131">
        <f>B3</f>
        <v>0</v>
      </c>
    </row>
    <row r="3" spans="1:14" ht="15.75" customHeight="1" thickBot="1">
      <c r="A3" s="17" t="s">
        <v>97</v>
      </c>
      <c r="B3" s="45"/>
      <c r="C3" s="17" t="s">
        <v>35</v>
      </c>
      <c r="D3" s="17" t="s">
        <v>36</v>
      </c>
      <c r="E3" s="15" t="s">
        <v>35</v>
      </c>
      <c r="F3" s="15" t="s">
        <v>36</v>
      </c>
      <c r="G3" s="269">
        <v>10</v>
      </c>
      <c r="H3" s="59" t="s">
        <v>133</v>
      </c>
      <c r="I3" s="272" t="s">
        <v>114</v>
      </c>
      <c r="J3" s="59" t="s">
        <v>111</v>
      </c>
      <c r="K3" s="35"/>
      <c r="L3" s="116"/>
      <c r="M3" s="33">
        <f>L3-K3</f>
        <v>0</v>
      </c>
    </row>
    <row r="4" spans="1:14" ht="15.75" customHeight="1" thickBot="1">
      <c r="A4" s="613"/>
      <c r="B4" s="668"/>
      <c r="C4" s="668"/>
      <c r="D4" s="669"/>
      <c r="E4" s="46">
        <v>10</v>
      </c>
      <c r="F4" s="47">
        <v>10</v>
      </c>
      <c r="G4" s="270"/>
      <c r="H4" s="59" t="s">
        <v>134</v>
      </c>
      <c r="I4" s="272" t="s">
        <v>163</v>
      </c>
      <c r="J4" s="59" t="s">
        <v>111</v>
      </c>
      <c r="K4" s="35">
        <f>H54/1000</f>
        <v>0.75079999999999991</v>
      </c>
      <c r="L4" s="116"/>
      <c r="M4" s="33">
        <f>L4-K4</f>
        <v>-0.75079999999999991</v>
      </c>
    </row>
    <row r="5" spans="1:14" ht="16.5" thickBot="1">
      <c r="A5" s="616" t="s">
        <v>34</v>
      </c>
      <c r="B5" s="617"/>
      <c r="C5" s="617"/>
      <c r="D5" s="617"/>
      <c r="E5" s="617"/>
      <c r="F5" s="617"/>
      <c r="G5" s="617"/>
      <c r="H5" s="816"/>
      <c r="I5" s="23" t="s">
        <v>86</v>
      </c>
      <c r="J5" s="59" t="s">
        <v>111</v>
      </c>
      <c r="K5" s="35">
        <f>H53/1000</f>
        <v>1.1011</v>
      </c>
      <c r="L5" s="116"/>
      <c r="M5" s="33">
        <f>L5-K5</f>
        <v>-1.1011</v>
      </c>
    </row>
    <row r="6" spans="1:14" ht="15.75" thickBot="1">
      <c r="A6" s="613" t="s">
        <v>266</v>
      </c>
      <c r="B6" s="614"/>
      <c r="C6" s="614"/>
      <c r="D6" s="614"/>
      <c r="E6" s="614"/>
      <c r="F6" s="614"/>
      <c r="G6" s="628"/>
      <c r="H6" s="629"/>
      <c r="I6" s="23" t="s">
        <v>169</v>
      </c>
      <c r="J6" s="59" t="s">
        <v>111</v>
      </c>
      <c r="K6" s="35"/>
      <c r="L6" s="116"/>
      <c r="M6" s="33">
        <f t="shared" ref="M6:M24" si="0">L6-K6</f>
        <v>0</v>
      </c>
    </row>
    <row r="7" spans="1:14">
      <c r="A7" s="603" t="s">
        <v>185</v>
      </c>
      <c r="B7" s="604"/>
      <c r="C7" s="13">
        <v>14.4</v>
      </c>
      <c r="D7" s="13">
        <v>16</v>
      </c>
      <c r="E7" s="13">
        <f>C7*E4</f>
        <v>144</v>
      </c>
      <c r="F7" s="20">
        <f>D7*F4</f>
        <v>160</v>
      </c>
      <c r="G7" s="598"/>
      <c r="H7" s="105">
        <f t="shared" ref="H7:H12" si="1">E7+F7</f>
        <v>304</v>
      </c>
      <c r="I7" s="23" t="s">
        <v>110</v>
      </c>
      <c r="J7" s="59" t="s">
        <v>111</v>
      </c>
      <c r="K7" s="35"/>
      <c r="L7" s="116"/>
      <c r="M7" s="33">
        <f t="shared" si="0"/>
        <v>0</v>
      </c>
    </row>
    <row r="8" spans="1:14">
      <c r="A8" s="605" t="s">
        <v>4</v>
      </c>
      <c r="B8" s="606"/>
      <c r="C8" s="3">
        <v>126</v>
      </c>
      <c r="D8" s="3">
        <v>140</v>
      </c>
      <c r="E8" s="3">
        <f>C8*E4</f>
        <v>1260</v>
      </c>
      <c r="F8" s="8">
        <f>D8*F4</f>
        <v>1400</v>
      </c>
      <c r="G8" s="718"/>
      <c r="H8" s="145">
        <f t="shared" si="1"/>
        <v>2660</v>
      </c>
      <c r="I8" s="23" t="s">
        <v>87</v>
      </c>
      <c r="J8" s="59" t="s">
        <v>111</v>
      </c>
      <c r="K8" s="35">
        <f>(H12+H21+H46+H56++H75)/1000</f>
        <v>0.25700000000000001</v>
      </c>
      <c r="L8" s="116"/>
      <c r="M8" s="33">
        <f t="shared" si="0"/>
        <v>-0.25700000000000001</v>
      </c>
    </row>
    <row r="9" spans="1:14">
      <c r="A9" s="605" t="s">
        <v>5</v>
      </c>
      <c r="B9" s="606"/>
      <c r="C9" s="3">
        <v>54</v>
      </c>
      <c r="D9" s="3">
        <v>60</v>
      </c>
      <c r="E9" s="3">
        <f>C9*E4</f>
        <v>540</v>
      </c>
      <c r="F9" s="8">
        <f>D9*F4</f>
        <v>600</v>
      </c>
      <c r="G9" s="718"/>
      <c r="H9" s="145">
        <f t="shared" si="1"/>
        <v>1140</v>
      </c>
      <c r="I9" s="23" t="s">
        <v>58</v>
      </c>
      <c r="J9" s="59" t="s">
        <v>112</v>
      </c>
      <c r="K9" s="35">
        <f>(H30+H39+H60+H74)/1000</f>
        <v>0.191</v>
      </c>
      <c r="L9" s="116"/>
      <c r="M9" s="33">
        <f t="shared" si="0"/>
        <v>-0.191</v>
      </c>
    </row>
    <row r="10" spans="1:14">
      <c r="A10" s="605" t="s">
        <v>37</v>
      </c>
      <c r="B10" s="606"/>
      <c r="C10" s="3">
        <v>1</v>
      </c>
      <c r="D10" s="3">
        <v>1.1000000000000001</v>
      </c>
      <c r="E10" s="3">
        <f>C10*E4</f>
        <v>10</v>
      </c>
      <c r="F10" s="8">
        <f>D10*F4</f>
        <v>11</v>
      </c>
      <c r="G10" s="718"/>
      <c r="H10" s="145">
        <f t="shared" si="1"/>
        <v>21</v>
      </c>
      <c r="I10" s="24" t="s">
        <v>4</v>
      </c>
      <c r="J10" s="59" t="s">
        <v>112</v>
      </c>
      <c r="K10" s="35">
        <f>(H8+H16+H52)/1000</f>
        <v>8.1300000000000008</v>
      </c>
      <c r="L10" s="116"/>
      <c r="M10" s="33">
        <f t="shared" si="0"/>
        <v>-8.1300000000000008</v>
      </c>
    </row>
    <row r="11" spans="1:14">
      <c r="A11" s="605" t="s">
        <v>6</v>
      </c>
      <c r="B11" s="606"/>
      <c r="C11" s="3">
        <v>0.7</v>
      </c>
      <c r="D11" s="3">
        <v>0.8</v>
      </c>
      <c r="E11" s="3">
        <f>C11*E4</f>
        <v>7</v>
      </c>
      <c r="F11" s="8">
        <f>D11*F4</f>
        <v>8</v>
      </c>
      <c r="G11" s="718"/>
      <c r="H11" s="145">
        <f t="shared" si="1"/>
        <v>15</v>
      </c>
      <c r="I11" s="25" t="s">
        <v>102</v>
      </c>
      <c r="J11" s="59" t="s">
        <v>112</v>
      </c>
      <c r="K11" s="35"/>
      <c r="L11" s="116"/>
      <c r="M11" s="33">
        <f t="shared" si="0"/>
        <v>0</v>
      </c>
    </row>
    <row r="12" spans="1:14" ht="15.75" thickBot="1">
      <c r="A12" s="638" t="s">
        <v>7</v>
      </c>
      <c r="B12" s="639"/>
      <c r="C12" s="6">
        <v>1.8</v>
      </c>
      <c r="D12" s="6">
        <v>2</v>
      </c>
      <c r="E12" s="6">
        <f>C12*E4</f>
        <v>18</v>
      </c>
      <c r="F12" s="16">
        <f>D12*F4</f>
        <v>20</v>
      </c>
      <c r="G12" s="634"/>
      <c r="H12" s="163">
        <f t="shared" si="1"/>
        <v>38</v>
      </c>
      <c r="I12" s="23" t="s">
        <v>27</v>
      </c>
      <c r="J12" s="59" t="s">
        <v>116</v>
      </c>
      <c r="K12" s="34"/>
      <c r="L12" s="132"/>
      <c r="M12" s="121">
        <f t="shared" si="0"/>
        <v>0</v>
      </c>
    </row>
    <row r="13" spans="1:14" ht="15.75" thickBot="1">
      <c r="A13" s="613" t="s">
        <v>46</v>
      </c>
      <c r="B13" s="614"/>
      <c r="C13" s="614"/>
      <c r="D13" s="614"/>
      <c r="E13" s="614"/>
      <c r="F13" s="614"/>
      <c r="G13" s="628"/>
      <c r="H13" s="629"/>
      <c r="I13" s="23" t="s">
        <v>53</v>
      </c>
      <c r="J13" s="59" t="s">
        <v>116</v>
      </c>
      <c r="K13" s="34"/>
      <c r="L13" s="116"/>
      <c r="M13" s="33">
        <f t="shared" si="0"/>
        <v>0</v>
      </c>
    </row>
    <row r="14" spans="1:14">
      <c r="A14" s="603" t="s">
        <v>47</v>
      </c>
      <c r="B14" s="604"/>
      <c r="C14" s="13">
        <v>1.7</v>
      </c>
      <c r="D14" s="13">
        <v>2</v>
      </c>
      <c r="E14" s="13">
        <f>C14*E4</f>
        <v>17</v>
      </c>
      <c r="F14" s="20">
        <f>D14*F4</f>
        <v>20</v>
      </c>
      <c r="G14" s="598"/>
      <c r="H14" s="105">
        <f>E14+F14</f>
        <v>37</v>
      </c>
      <c r="I14" s="23" t="s">
        <v>62</v>
      </c>
      <c r="J14" s="59" t="s">
        <v>116</v>
      </c>
      <c r="K14" s="34"/>
      <c r="L14" s="116"/>
      <c r="M14" s="33">
        <f t="shared" si="0"/>
        <v>0</v>
      </c>
    </row>
    <row r="15" spans="1:14">
      <c r="A15" s="605" t="s">
        <v>10</v>
      </c>
      <c r="B15" s="606"/>
      <c r="C15" s="3">
        <v>5</v>
      </c>
      <c r="D15" s="3">
        <v>6</v>
      </c>
      <c r="E15" s="3">
        <f>C15*E4</f>
        <v>50</v>
      </c>
      <c r="F15" s="8">
        <f>D15*F4</f>
        <v>60</v>
      </c>
      <c r="G15" s="718"/>
      <c r="H15" s="145">
        <f>E15+F15</f>
        <v>110</v>
      </c>
      <c r="I15" s="23" t="s">
        <v>107</v>
      </c>
      <c r="J15" s="59" t="s">
        <v>116</v>
      </c>
      <c r="K15" s="34"/>
      <c r="L15" s="116"/>
      <c r="M15" s="33">
        <f t="shared" si="0"/>
        <v>0</v>
      </c>
    </row>
    <row r="16" spans="1:14">
      <c r="A16" s="605" t="s">
        <v>4</v>
      </c>
      <c r="B16" s="606"/>
      <c r="C16" s="3">
        <v>90</v>
      </c>
      <c r="D16" s="3">
        <v>110</v>
      </c>
      <c r="E16" s="3">
        <f>C16*E4</f>
        <v>900</v>
      </c>
      <c r="F16" s="8">
        <f>D16*F4</f>
        <v>1100</v>
      </c>
      <c r="G16" s="718"/>
      <c r="H16" s="145">
        <f>E16+F16</f>
        <v>2000</v>
      </c>
      <c r="I16" s="26" t="s">
        <v>51</v>
      </c>
      <c r="J16" s="59" t="s">
        <v>112</v>
      </c>
      <c r="K16" s="35">
        <f>(H33+H61)/1000</f>
        <v>0.315</v>
      </c>
      <c r="L16" s="116"/>
      <c r="M16" s="33">
        <f t="shared" si="0"/>
        <v>-0.315</v>
      </c>
    </row>
    <row r="17" spans="1:13" ht="15.75" thickBot="1">
      <c r="A17" s="638" t="s">
        <v>5</v>
      </c>
      <c r="B17" s="639"/>
      <c r="C17" s="6">
        <v>67</v>
      </c>
      <c r="D17" s="6">
        <v>80</v>
      </c>
      <c r="E17" s="6">
        <f>C17*E4</f>
        <v>670</v>
      </c>
      <c r="F17" s="16">
        <f>D17*F4</f>
        <v>800</v>
      </c>
      <c r="G17" s="634"/>
      <c r="H17" s="163">
        <f>E17+F17</f>
        <v>1470</v>
      </c>
      <c r="I17" s="23" t="s">
        <v>48</v>
      </c>
      <c r="J17" s="59" t="s">
        <v>111</v>
      </c>
      <c r="K17" s="35">
        <f>H20/1000</f>
        <v>0.20399999999999999</v>
      </c>
      <c r="L17" s="116"/>
      <c r="M17" s="33">
        <f t="shared" si="0"/>
        <v>-0.20399999999999999</v>
      </c>
    </row>
    <row r="18" spans="1:13" ht="15.75" thickBot="1">
      <c r="A18" s="613" t="s">
        <v>197</v>
      </c>
      <c r="B18" s="614"/>
      <c r="C18" s="614"/>
      <c r="D18" s="614"/>
      <c r="E18" s="614"/>
      <c r="F18" s="614"/>
      <c r="G18" s="628"/>
      <c r="H18" s="629"/>
      <c r="I18" s="27" t="s">
        <v>16</v>
      </c>
      <c r="J18" s="59" t="s">
        <v>116</v>
      </c>
      <c r="K18" s="34">
        <f>H70/48</f>
        <v>0</v>
      </c>
      <c r="L18" s="132"/>
      <c r="M18" s="121">
        <f t="shared" si="0"/>
        <v>0</v>
      </c>
    </row>
    <row r="19" spans="1:13">
      <c r="A19" s="603" t="s">
        <v>12</v>
      </c>
      <c r="B19" s="604"/>
      <c r="C19" s="13">
        <v>25</v>
      </c>
      <c r="D19" s="13">
        <v>30</v>
      </c>
      <c r="E19" s="13">
        <f>C19*E4</f>
        <v>250</v>
      </c>
      <c r="F19" s="20">
        <f>D19*F4</f>
        <v>300</v>
      </c>
      <c r="G19" s="598"/>
      <c r="H19" s="105">
        <f>E19+F19</f>
        <v>550</v>
      </c>
      <c r="I19" s="23" t="s">
        <v>88</v>
      </c>
      <c r="J19" s="59" t="s">
        <v>111</v>
      </c>
      <c r="K19" s="35">
        <f>(H42++H62+H69)/1000</f>
        <v>6.8000000000000005E-2</v>
      </c>
      <c r="L19" s="116"/>
      <c r="M19" s="33">
        <f t="shared" si="0"/>
        <v>-6.8000000000000005E-2</v>
      </c>
    </row>
    <row r="20" spans="1:13">
      <c r="A20" s="652" t="s">
        <v>48</v>
      </c>
      <c r="B20" s="653"/>
      <c r="C20" s="38">
        <v>10.199999999999999</v>
      </c>
      <c r="D20" s="38">
        <v>10.199999999999999</v>
      </c>
      <c r="E20" s="38">
        <f>C20*E4</f>
        <v>102</v>
      </c>
      <c r="F20" s="39">
        <f>D20*F4</f>
        <v>102</v>
      </c>
      <c r="G20" s="718"/>
      <c r="H20" s="163">
        <f>E20+F20</f>
        <v>204</v>
      </c>
      <c r="I20" s="23" t="s">
        <v>74</v>
      </c>
      <c r="J20" s="59" t="s">
        <v>111</v>
      </c>
      <c r="K20" s="35"/>
      <c r="L20" s="116"/>
      <c r="M20" s="33">
        <f t="shared" si="0"/>
        <v>0</v>
      </c>
    </row>
    <row r="21" spans="1:13" ht="15.75" thickBot="1">
      <c r="A21" s="611" t="s">
        <v>7</v>
      </c>
      <c r="B21" s="612"/>
      <c r="C21" s="139">
        <v>5</v>
      </c>
      <c r="D21" s="139">
        <v>5</v>
      </c>
      <c r="E21" s="139">
        <f>C21*E4</f>
        <v>50</v>
      </c>
      <c r="F21" s="9">
        <f>D21*F4</f>
        <v>50</v>
      </c>
      <c r="G21" s="634"/>
      <c r="H21" s="164">
        <f>E21+F21</f>
        <v>100</v>
      </c>
      <c r="I21" s="203" t="s">
        <v>2</v>
      </c>
      <c r="J21" s="59" t="s">
        <v>111</v>
      </c>
      <c r="K21" s="35">
        <f>H44/1000</f>
        <v>0.85699999999999998</v>
      </c>
      <c r="L21" s="116"/>
      <c r="M21" s="33">
        <f t="shared" si="0"/>
        <v>-0.85699999999999998</v>
      </c>
    </row>
    <row r="22" spans="1:13" ht="16.5" thickBot="1">
      <c r="A22" s="616" t="s">
        <v>33</v>
      </c>
      <c r="B22" s="617"/>
      <c r="C22" s="617"/>
      <c r="D22" s="617"/>
      <c r="E22" s="617"/>
      <c r="F22" s="617"/>
      <c r="G22" s="617"/>
      <c r="H22" s="617"/>
      <c r="I22" s="23" t="s">
        <v>3</v>
      </c>
      <c r="J22" s="59" t="s">
        <v>111</v>
      </c>
      <c r="K22" s="35"/>
      <c r="L22" s="116"/>
      <c r="M22" s="33">
        <f t="shared" si="0"/>
        <v>0</v>
      </c>
    </row>
    <row r="23" spans="1:13" ht="15.75" thickBot="1">
      <c r="A23" s="670" t="s">
        <v>207</v>
      </c>
      <c r="B23" s="824"/>
      <c r="C23" s="248">
        <v>200</v>
      </c>
      <c r="D23" s="248">
        <v>180</v>
      </c>
      <c r="E23" s="248">
        <f>C23*E4</f>
        <v>2000</v>
      </c>
      <c r="F23" s="396">
        <f>D23*F4</f>
        <v>1800</v>
      </c>
      <c r="G23" s="397"/>
      <c r="H23" s="398">
        <f>E23+F23</f>
        <v>3800</v>
      </c>
      <c r="I23" s="26" t="s">
        <v>76</v>
      </c>
      <c r="J23" s="59" t="s">
        <v>111</v>
      </c>
      <c r="K23" s="35"/>
      <c r="L23" s="116"/>
      <c r="M23" s="33">
        <f t="shared" si="0"/>
        <v>0</v>
      </c>
    </row>
    <row r="24" spans="1:13" ht="15.75" thickBot="1">
      <c r="A24" s="845" t="s">
        <v>32</v>
      </c>
      <c r="B24" s="705"/>
      <c r="C24" s="705"/>
      <c r="D24" s="705"/>
      <c r="E24" s="705"/>
      <c r="F24" s="705"/>
      <c r="G24" s="705"/>
      <c r="H24" s="705"/>
      <c r="I24" s="26" t="s">
        <v>185</v>
      </c>
      <c r="J24" s="59" t="s">
        <v>111</v>
      </c>
      <c r="K24" s="35">
        <f>H7/1000</f>
        <v>0.30399999999999999</v>
      </c>
      <c r="L24" s="116"/>
      <c r="M24" s="33">
        <f t="shared" si="0"/>
        <v>-0.30399999999999999</v>
      </c>
    </row>
    <row r="25" spans="1:13" ht="15.75" thickBot="1">
      <c r="A25" s="650" t="s">
        <v>267</v>
      </c>
      <c r="B25" s="849"/>
      <c r="C25" s="399">
        <v>30.6</v>
      </c>
      <c r="D25" s="400">
        <v>51</v>
      </c>
      <c r="E25" s="400">
        <f>C25*E4</f>
        <v>306</v>
      </c>
      <c r="F25" s="364">
        <f>D25*F4</f>
        <v>510</v>
      </c>
      <c r="G25" s="499"/>
      <c r="H25" s="294">
        <f t="shared" ref="H25" si="2">E25+F25</f>
        <v>816</v>
      </c>
      <c r="I25" s="198" t="s">
        <v>59</v>
      </c>
      <c r="J25" s="59" t="s">
        <v>111</v>
      </c>
      <c r="K25" s="35"/>
      <c r="L25" s="116"/>
      <c r="M25" s="33">
        <f t="shared" ref="M25:M49" si="3">L25-K25</f>
        <v>0</v>
      </c>
    </row>
    <row r="26" spans="1:13">
      <c r="A26" s="821" t="s">
        <v>268</v>
      </c>
      <c r="B26" s="474" t="s">
        <v>157</v>
      </c>
      <c r="C26" s="219">
        <v>23.75</v>
      </c>
      <c r="D26" s="219">
        <v>31.25</v>
      </c>
      <c r="E26" s="219">
        <f>C26*E4</f>
        <v>237.5</v>
      </c>
      <c r="F26" s="219">
        <f>D26*F4</f>
        <v>312.5</v>
      </c>
      <c r="G26" s="219">
        <f>D26*G3</f>
        <v>312.5</v>
      </c>
      <c r="H26" s="471">
        <f>E26+F26+G26</f>
        <v>862.5</v>
      </c>
      <c r="I26" s="198" t="s">
        <v>89</v>
      </c>
      <c r="J26" s="59" t="s">
        <v>111</v>
      </c>
      <c r="K26" s="35"/>
      <c r="L26" s="116"/>
      <c r="M26" s="33">
        <f t="shared" si="3"/>
        <v>0</v>
      </c>
    </row>
    <row r="27" spans="1:13" ht="15.75" customHeight="1">
      <c r="A27" s="822"/>
      <c r="B27" s="475" t="s">
        <v>17</v>
      </c>
      <c r="C27" s="212">
        <v>57.19</v>
      </c>
      <c r="D27" s="242">
        <v>77.14</v>
      </c>
      <c r="E27" s="242">
        <f>C27*E4</f>
        <v>571.9</v>
      </c>
      <c r="F27" s="242">
        <f>D27*F4</f>
        <v>771.4</v>
      </c>
      <c r="G27" s="242">
        <f>D27*G3</f>
        <v>771.4</v>
      </c>
      <c r="H27" s="365">
        <f t="shared" ref="H27:H42" si="4">E27+F27+G27</f>
        <v>2114.6999999999998</v>
      </c>
      <c r="I27" s="198" t="s">
        <v>44</v>
      </c>
      <c r="J27" s="59" t="s">
        <v>111</v>
      </c>
      <c r="K27" s="35"/>
      <c r="L27" s="116"/>
      <c r="M27" s="33">
        <f t="shared" si="3"/>
        <v>0</v>
      </c>
    </row>
    <row r="28" spans="1:13" ht="15.75" customHeight="1">
      <c r="A28" s="822"/>
      <c r="B28" s="475" t="s">
        <v>14</v>
      </c>
      <c r="C28" s="212">
        <v>9.4</v>
      </c>
      <c r="D28" s="242">
        <v>12.5</v>
      </c>
      <c r="E28" s="242">
        <f>C28*E4</f>
        <v>94</v>
      </c>
      <c r="F28" s="242">
        <f>D28*F4</f>
        <v>125</v>
      </c>
      <c r="G28" s="242">
        <f>D28*G3</f>
        <v>125</v>
      </c>
      <c r="H28" s="365">
        <f t="shared" si="4"/>
        <v>344</v>
      </c>
      <c r="I28" s="198" t="s">
        <v>90</v>
      </c>
      <c r="J28" s="59" t="s">
        <v>111</v>
      </c>
      <c r="K28" s="35">
        <f>(H10+H15+H49+H65+H72)/1000</f>
        <v>0.35099999999999998</v>
      </c>
      <c r="L28" s="116"/>
      <c r="M28" s="33">
        <f t="shared" si="3"/>
        <v>-0.35099999999999998</v>
      </c>
    </row>
    <row r="29" spans="1:13">
      <c r="A29" s="822"/>
      <c r="B29" s="475" t="s">
        <v>15</v>
      </c>
      <c r="C29" s="212">
        <v>9.6</v>
      </c>
      <c r="D29" s="242">
        <v>12</v>
      </c>
      <c r="E29" s="242">
        <f>C29*E4</f>
        <v>96</v>
      </c>
      <c r="F29" s="242">
        <f>D29*F4</f>
        <v>120</v>
      </c>
      <c r="G29" s="242">
        <f>D29*G3</f>
        <v>120</v>
      </c>
      <c r="H29" s="365">
        <f t="shared" si="4"/>
        <v>336</v>
      </c>
      <c r="I29" s="198" t="s">
        <v>20</v>
      </c>
      <c r="J29" s="59" t="s">
        <v>111</v>
      </c>
      <c r="K29" s="35"/>
      <c r="L29" s="116"/>
      <c r="M29" s="33">
        <f t="shared" si="3"/>
        <v>0</v>
      </c>
    </row>
    <row r="30" spans="1:13">
      <c r="A30" s="822"/>
      <c r="B30" s="475" t="s">
        <v>21</v>
      </c>
      <c r="C30" s="212">
        <v>3</v>
      </c>
      <c r="D30" s="242">
        <v>4</v>
      </c>
      <c r="E30" s="242">
        <f>C30*E4</f>
        <v>30</v>
      </c>
      <c r="F30" s="242">
        <f>D30*F4</f>
        <v>40</v>
      </c>
      <c r="G30" s="242">
        <f>D30*G3</f>
        <v>40</v>
      </c>
      <c r="H30" s="365">
        <f t="shared" si="4"/>
        <v>110</v>
      </c>
      <c r="I30" s="203" t="s">
        <v>40</v>
      </c>
      <c r="J30" s="59" t="s">
        <v>111</v>
      </c>
      <c r="K30" s="35"/>
      <c r="L30" s="116"/>
      <c r="M30" s="33">
        <f t="shared" si="3"/>
        <v>0</v>
      </c>
    </row>
    <row r="31" spans="1:13">
      <c r="A31" s="822"/>
      <c r="B31" s="475" t="s">
        <v>6</v>
      </c>
      <c r="C31" s="212">
        <v>0.5</v>
      </c>
      <c r="D31" s="242">
        <v>0.8</v>
      </c>
      <c r="E31" s="242">
        <f>C31*E4</f>
        <v>5</v>
      </c>
      <c r="F31" s="242">
        <f>D31*F4</f>
        <v>8</v>
      </c>
      <c r="G31" s="242">
        <f>D31*G3</f>
        <v>8</v>
      </c>
      <c r="H31" s="365">
        <f t="shared" si="4"/>
        <v>21</v>
      </c>
      <c r="I31" s="333" t="s">
        <v>47</v>
      </c>
      <c r="J31" s="59" t="s">
        <v>111</v>
      </c>
      <c r="K31" s="66">
        <f>H14/1000</f>
        <v>3.6999999999999998E-2</v>
      </c>
      <c r="L31" s="133"/>
      <c r="M31" s="130">
        <f t="shared" si="3"/>
        <v>-3.6999999999999998E-2</v>
      </c>
    </row>
    <row r="32" spans="1:13">
      <c r="A32" s="822"/>
      <c r="B32" s="475" t="s">
        <v>60</v>
      </c>
      <c r="C32" s="212">
        <v>112.5</v>
      </c>
      <c r="D32" s="242">
        <v>130</v>
      </c>
      <c r="E32" s="242">
        <f>C32*E4</f>
        <v>1125</v>
      </c>
      <c r="F32" s="242">
        <f>D32*F4</f>
        <v>1300</v>
      </c>
      <c r="G32" s="242">
        <f>D32*G3</f>
        <v>1300</v>
      </c>
      <c r="H32" s="365">
        <f>E32+F32+G32</f>
        <v>3725</v>
      </c>
      <c r="I32" s="203" t="s">
        <v>9</v>
      </c>
      <c r="J32" s="59" t="s">
        <v>111</v>
      </c>
      <c r="K32" s="66"/>
      <c r="L32" s="133"/>
      <c r="M32" s="130">
        <f t="shared" si="3"/>
        <v>0</v>
      </c>
    </row>
    <row r="33" spans="1:13" ht="15.75" thickBot="1">
      <c r="A33" s="823"/>
      <c r="B33" s="476" t="s">
        <v>51</v>
      </c>
      <c r="C33" s="472">
        <v>5</v>
      </c>
      <c r="D33" s="220">
        <v>7</v>
      </c>
      <c r="E33" s="220">
        <f>C33*E4</f>
        <v>50</v>
      </c>
      <c r="F33" s="220">
        <f>D33*F4</f>
        <v>70</v>
      </c>
      <c r="G33" s="220">
        <f>D33*G3</f>
        <v>70</v>
      </c>
      <c r="H33" s="473">
        <f>E33+F33+G33</f>
        <v>190</v>
      </c>
      <c r="I33" s="203" t="s">
        <v>31</v>
      </c>
      <c r="J33" s="59" t="s">
        <v>111</v>
      </c>
      <c r="K33" s="66">
        <f>H64/1000</f>
        <v>1.7000000000000001E-2</v>
      </c>
      <c r="L33" s="133"/>
      <c r="M33" s="130">
        <f t="shared" si="3"/>
        <v>-1.7000000000000001E-2</v>
      </c>
    </row>
    <row r="34" spans="1:13" ht="15.75" thickBot="1">
      <c r="A34" s="735" t="s">
        <v>269</v>
      </c>
      <c r="B34" s="825"/>
      <c r="C34" s="825"/>
      <c r="D34" s="825"/>
      <c r="E34" s="825"/>
      <c r="F34" s="825"/>
      <c r="G34" s="825"/>
      <c r="H34" s="826"/>
      <c r="I34" s="198" t="s">
        <v>63</v>
      </c>
      <c r="J34" s="59" t="s">
        <v>111</v>
      </c>
      <c r="K34" s="66"/>
      <c r="L34" s="133"/>
      <c r="M34" s="130">
        <f t="shared" si="3"/>
        <v>0</v>
      </c>
    </row>
    <row r="35" spans="1:13">
      <c r="A35" s="819" t="s">
        <v>260</v>
      </c>
      <c r="B35" s="820"/>
      <c r="C35" s="303">
        <v>48</v>
      </c>
      <c r="D35" s="227">
        <v>64</v>
      </c>
      <c r="E35" s="178">
        <f>C35*E4</f>
        <v>480</v>
      </c>
      <c r="F35" s="7">
        <f>D35*F4</f>
        <v>640</v>
      </c>
      <c r="G35" s="708"/>
      <c r="H35" s="268">
        <f t="shared" si="4"/>
        <v>1120</v>
      </c>
      <c r="I35" s="202" t="s">
        <v>13</v>
      </c>
      <c r="J35" s="59" t="s">
        <v>112</v>
      </c>
      <c r="K35" s="58">
        <f>F23/1000</f>
        <v>1.8</v>
      </c>
      <c r="L35" s="116"/>
      <c r="M35" s="33">
        <f t="shared" si="3"/>
        <v>-1.8</v>
      </c>
    </row>
    <row r="36" spans="1:13">
      <c r="A36" s="589" t="s">
        <v>14</v>
      </c>
      <c r="B36" s="581"/>
      <c r="C36" s="181">
        <v>13.13</v>
      </c>
      <c r="D36" s="3">
        <v>17.5</v>
      </c>
      <c r="E36" s="3">
        <f>C36*E4</f>
        <v>131.30000000000001</v>
      </c>
      <c r="F36" s="8">
        <f>D36*F4</f>
        <v>175</v>
      </c>
      <c r="G36" s="585"/>
      <c r="H36" s="169">
        <f t="shared" si="4"/>
        <v>306.3</v>
      </c>
      <c r="I36" s="202" t="s">
        <v>6</v>
      </c>
      <c r="J36" s="59" t="s">
        <v>111</v>
      </c>
      <c r="K36" s="35">
        <f>(H11+H31+H38+H45+H58+H73)/1000</f>
        <v>6.5000000000000002E-2</v>
      </c>
      <c r="L36" s="116"/>
      <c r="M36" s="33">
        <f t="shared" si="3"/>
        <v>-6.5000000000000002E-2</v>
      </c>
    </row>
    <row r="37" spans="1:13">
      <c r="A37" s="846" t="s">
        <v>15</v>
      </c>
      <c r="B37" s="788"/>
      <c r="C37" s="3">
        <v>6.36</v>
      </c>
      <c r="D37" s="3">
        <v>8.5</v>
      </c>
      <c r="E37" s="3">
        <f>C37*E4</f>
        <v>63.6</v>
      </c>
      <c r="F37" s="8">
        <f>D37*F4</f>
        <v>85</v>
      </c>
      <c r="G37" s="585"/>
      <c r="H37" s="169">
        <f t="shared" si="4"/>
        <v>148.6</v>
      </c>
      <c r="I37" s="202" t="s">
        <v>17</v>
      </c>
      <c r="J37" s="59" t="s">
        <v>111</v>
      </c>
      <c r="K37" s="35">
        <f>(H27+H55)/1000</f>
        <v>5.6776999999999997</v>
      </c>
      <c r="L37" s="116"/>
      <c r="M37" s="33">
        <f t="shared" si="3"/>
        <v>-5.6776999999999997</v>
      </c>
    </row>
    <row r="38" spans="1:13">
      <c r="A38" s="846" t="s">
        <v>6</v>
      </c>
      <c r="B38" s="788"/>
      <c r="C38" s="3">
        <v>0.3</v>
      </c>
      <c r="D38" s="3">
        <v>0.4</v>
      </c>
      <c r="E38" s="3">
        <f>C38*E4</f>
        <v>3</v>
      </c>
      <c r="F38" s="8">
        <f>D38*F4</f>
        <v>4</v>
      </c>
      <c r="G38" s="585"/>
      <c r="H38" s="169">
        <f t="shared" si="4"/>
        <v>7</v>
      </c>
      <c r="I38" s="203" t="s">
        <v>81</v>
      </c>
      <c r="J38" s="59" t="s">
        <v>112</v>
      </c>
      <c r="K38" s="35">
        <f>H40/1000</f>
        <v>2.1000000000000001E-2</v>
      </c>
      <c r="L38" s="116"/>
      <c r="M38" s="33">
        <f t="shared" si="3"/>
        <v>-2.1000000000000001E-2</v>
      </c>
    </row>
    <row r="39" spans="1:13">
      <c r="A39" s="846" t="s">
        <v>147</v>
      </c>
      <c r="B39" s="788"/>
      <c r="C39" s="3">
        <v>2</v>
      </c>
      <c r="D39" s="3">
        <v>2.7</v>
      </c>
      <c r="E39" s="3">
        <f>C39*E4</f>
        <v>20</v>
      </c>
      <c r="F39" s="8">
        <f>D39*F4</f>
        <v>27</v>
      </c>
      <c r="G39" s="585"/>
      <c r="H39" s="169">
        <f>E39+F39</f>
        <v>47</v>
      </c>
      <c r="I39" s="203" t="s">
        <v>91</v>
      </c>
      <c r="J39" s="59" t="s">
        <v>112</v>
      </c>
      <c r="K39" s="35"/>
      <c r="L39" s="116"/>
      <c r="M39" s="33">
        <f t="shared" si="3"/>
        <v>0</v>
      </c>
    </row>
    <row r="40" spans="1:13">
      <c r="A40" s="846" t="s">
        <v>172</v>
      </c>
      <c r="B40" s="788"/>
      <c r="C40" s="3">
        <v>0.9</v>
      </c>
      <c r="D40" s="3">
        <v>1.2</v>
      </c>
      <c r="E40" s="3">
        <f>C40*E4</f>
        <v>9</v>
      </c>
      <c r="F40" s="8">
        <f>D40*F4</f>
        <v>12</v>
      </c>
      <c r="G40" s="585"/>
      <c r="H40" s="169">
        <f t="shared" si="4"/>
        <v>21</v>
      </c>
      <c r="I40" s="203" t="s">
        <v>178</v>
      </c>
      <c r="J40" s="59" t="s">
        <v>111</v>
      </c>
      <c r="K40" s="35">
        <f>H26/1000</f>
        <v>0.86250000000000004</v>
      </c>
      <c r="L40" s="116"/>
      <c r="M40" s="33">
        <f t="shared" si="3"/>
        <v>-0.86250000000000004</v>
      </c>
    </row>
    <row r="41" spans="1:13">
      <c r="A41" s="846" t="s">
        <v>5</v>
      </c>
      <c r="B41" s="788"/>
      <c r="C41" s="3">
        <v>22.5</v>
      </c>
      <c r="D41" s="3">
        <v>30</v>
      </c>
      <c r="E41" s="3">
        <f>C41*E4</f>
        <v>225</v>
      </c>
      <c r="F41" s="8">
        <f>D41*F4</f>
        <v>300</v>
      </c>
      <c r="G41" s="585"/>
      <c r="H41" s="169">
        <f t="shared" si="4"/>
        <v>525</v>
      </c>
      <c r="I41" s="202" t="s">
        <v>154</v>
      </c>
      <c r="J41" s="59" t="s">
        <v>111</v>
      </c>
      <c r="K41" s="35"/>
      <c r="L41" s="116"/>
      <c r="M41" s="33">
        <f t="shared" si="3"/>
        <v>0</v>
      </c>
    </row>
    <row r="42" spans="1:13" ht="15.75" thickBot="1">
      <c r="A42" s="847" t="s">
        <v>118</v>
      </c>
      <c r="B42" s="848"/>
      <c r="C42" s="139">
        <v>1.5</v>
      </c>
      <c r="D42" s="139">
        <v>2</v>
      </c>
      <c r="E42" s="139">
        <f>C42*E4</f>
        <v>15</v>
      </c>
      <c r="F42" s="9">
        <f>D42*F4</f>
        <v>20</v>
      </c>
      <c r="G42" s="586"/>
      <c r="H42" s="305">
        <f t="shared" si="4"/>
        <v>35</v>
      </c>
      <c r="I42" s="202" t="s">
        <v>15</v>
      </c>
      <c r="J42" s="59" t="s">
        <v>111</v>
      </c>
      <c r="K42" s="35">
        <f>(H29+H37+H57)/1000</f>
        <v>0.7198</v>
      </c>
      <c r="L42" s="116"/>
      <c r="M42" s="33">
        <f t="shared" si="3"/>
        <v>-0.7198</v>
      </c>
    </row>
    <row r="43" spans="1:13" ht="15.75" thickBot="1">
      <c r="A43" s="656" t="s">
        <v>181</v>
      </c>
      <c r="B43" s="608"/>
      <c r="C43" s="608"/>
      <c r="D43" s="608"/>
      <c r="E43" s="608"/>
      <c r="F43" s="608"/>
      <c r="G43" s="608"/>
      <c r="H43" s="627"/>
      <c r="I43" s="24" t="s">
        <v>14</v>
      </c>
      <c r="J43" s="59" t="s">
        <v>111</v>
      </c>
      <c r="K43" s="35">
        <f>(H28+H36)/1000</f>
        <v>0.65029999999999999</v>
      </c>
      <c r="L43" s="116"/>
      <c r="M43" s="33">
        <f t="shared" si="3"/>
        <v>-0.65029999999999999</v>
      </c>
    </row>
    <row r="44" spans="1:13">
      <c r="A44" s="835" t="s">
        <v>2</v>
      </c>
      <c r="B44" s="644"/>
      <c r="C44" s="296">
        <v>39.299999999999997</v>
      </c>
      <c r="D44" s="296">
        <v>46.4</v>
      </c>
      <c r="E44" s="296">
        <f>C44*E4</f>
        <v>393</v>
      </c>
      <c r="F44" s="297">
        <f>D44*F4</f>
        <v>464</v>
      </c>
      <c r="G44" s="791"/>
      <c r="H44" s="298">
        <f>E44+F44</f>
        <v>857</v>
      </c>
      <c r="I44" s="28" t="s">
        <v>28</v>
      </c>
      <c r="J44" s="59" t="s">
        <v>111</v>
      </c>
      <c r="K44" s="35"/>
      <c r="L44" s="116"/>
      <c r="M44" s="33">
        <f t="shared" si="3"/>
        <v>0</v>
      </c>
    </row>
    <row r="45" spans="1:13">
      <c r="A45" s="725" t="s">
        <v>6</v>
      </c>
      <c r="B45" s="653"/>
      <c r="C45" s="195">
        <v>0.5</v>
      </c>
      <c r="D45" s="195">
        <v>0.6</v>
      </c>
      <c r="E45" s="195">
        <f>C45*E4</f>
        <v>5</v>
      </c>
      <c r="F45" s="295">
        <f>D45*F4</f>
        <v>6</v>
      </c>
      <c r="G45" s="802"/>
      <c r="H45" s="299">
        <f>E45+F45</f>
        <v>11</v>
      </c>
      <c r="I45" s="28" t="s">
        <v>69</v>
      </c>
      <c r="J45" s="59" t="s">
        <v>111</v>
      </c>
      <c r="K45" s="35">
        <f>H47/1000</f>
        <v>0.59320000000000006</v>
      </c>
      <c r="L45" s="116"/>
      <c r="M45" s="33">
        <f t="shared" si="3"/>
        <v>-0.59320000000000006</v>
      </c>
    </row>
    <row r="46" spans="1:13" ht="15.75" thickBot="1">
      <c r="A46" s="836" t="s">
        <v>7</v>
      </c>
      <c r="B46" s="704"/>
      <c r="C46" s="443">
        <v>1.5</v>
      </c>
      <c r="D46" s="443">
        <v>1.8</v>
      </c>
      <c r="E46" s="443">
        <f>C46*E4</f>
        <v>15</v>
      </c>
      <c r="F46" s="444">
        <f>D46*F4</f>
        <v>18</v>
      </c>
      <c r="G46" s="802"/>
      <c r="H46" s="393">
        <f>E46+F46</f>
        <v>33</v>
      </c>
      <c r="I46" s="255" t="s">
        <v>56</v>
      </c>
      <c r="J46" s="59" t="s">
        <v>111</v>
      </c>
      <c r="K46" s="35">
        <f>H66/1000</f>
        <v>0.13550000000000001</v>
      </c>
      <c r="L46" s="116"/>
      <c r="M46" s="33">
        <f t="shared" si="3"/>
        <v>-0.13550000000000001</v>
      </c>
    </row>
    <row r="47" spans="1:13" ht="15" customHeight="1">
      <c r="A47" s="677" t="s">
        <v>225</v>
      </c>
      <c r="B47" s="434" t="s">
        <v>69</v>
      </c>
      <c r="C47" s="296">
        <v>27.4</v>
      </c>
      <c r="D47" s="296">
        <v>31.92</v>
      </c>
      <c r="E47" s="296">
        <f>C47*E4</f>
        <v>274</v>
      </c>
      <c r="F47" s="297">
        <f>D47*F4</f>
        <v>319.20000000000005</v>
      </c>
      <c r="G47" s="837"/>
      <c r="H47" s="298">
        <f>E47+F47</f>
        <v>593.20000000000005</v>
      </c>
      <c r="I47" s="26" t="s">
        <v>52</v>
      </c>
      <c r="J47" s="59" t="s">
        <v>111</v>
      </c>
      <c r="K47" s="35"/>
      <c r="L47" s="116"/>
      <c r="M47" s="33">
        <f t="shared" si="3"/>
        <v>0</v>
      </c>
    </row>
    <row r="48" spans="1:13">
      <c r="A48" s="675"/>
      <c r="B48" s="435" t="s">
        <v>5</v>
      </c>
      <c r="C48" s="195">
        <v>152</v>
      </c>
      <c r="D48" s="195">
        <v>183</v>
      </c>
      <c r="E48" s="195">
        <f>E4</f>
        <v>10</v>
      </c>
      <c r="F48" s="295">
        <f>D48*F4</f>
        <v>1830</v>
      </c>
      <c r="G48" s="778"/>
      <c r="H48" s="299">
        <f>E48+F48</f>
        <v>1840</v>
      </c>
      <c r="I48" s="29" t="s">
        <v>25</v>
      </c>
      <c r="J48" s="59" t="s">
        <v>111</v>
      </c>
      <c r="K48" s="35"/>
      <c r="L48" s="116"/>
      <c r="M48" s="33">
        <f t="shared" si="3"/>
        <v>0</v>
      </c>
    </row>
    <row r="49" spans="1:13" ht="15.75" thickBot="1">
      <c r="A49" s="676"/>
      <c r="B49" s="282" t="s">
        <v>10</v>
      </c>
      <c r="C49" s="139">
        <v>5</v>
      </c>
      <c r="D49" s="139">
        <v>6</v>
      </c>
      <c r="E49" s="139">
        <f>C49*E4</f>
        <v>50</v>
      </c>
      <c r="F49" s="9">
        <f>D49*F4</f>
        <v>60</v>
      </c>
      <c r="G49" s="779"/>
      <c r="H49" s="168">
        <f t="shared" ref="H49" si="5">E49+F49</f>
        <v>110</v>
      </c>
      <c r="I49" s="29" t="s">
        <v>77</v>
      </c>
      <c r="J49" s="59" t="s">
        <v>111</v>
      </c>
      <c r="K49" s="35"/>
      <c r="L49" s="116"/>
      <c r="M49" s="33">
        <f t="shared" si="3"/>
        <v>0</v>
      </c>
    </row>
    <row r="50" spans="1:13" ht="15.75" thickBot="1">
      <c r="A50" s="760" t="s">
        <v>119</v>
      </c>
      <c r="B50" s="761"/>
      <c r="C50" s="38">
        <v>40</v>
      </c>
      <c r="D50" s="38">
        <v>45</v>
      </c>
      <c r="E50" s="38">
        <f>C50*E4</f>
        <v>400</v>
      </c>
      <c r="F50" s="39">
        <f>D50*F4</f>
        <v>450</v>
      </c>
      <c r="G50" s="20">
        <f>(G3+G4)*D50</f>
        <v>450</v>
      </c>
      <c r="H50" s="216">
        <f>E50+F50+G50</f>
        <v>1300</v>
      </c>
      <c r="I50" s="29" t="s">
        <v>22</v>
      </c>
      <c r="J50" s="59" t="s">
        <v>111</v>
      </c>
      <c r="K50" s="35">
        <f>H59/1000</f>
        <v>5.6000000000000001E-2</v>
      </c>
      <c r="L50" s="116"/>
      <c r="M50" s="33">
        <f t="shared" ref="M50:M58" si="6">L50-K50</f>
        <v>-5.6000000000000001E-2</v>
      </c>
    </row>
    <row r="51" spans="1:13" ht="15.75" thickBot="1">
      <c r="A51" s="755" t="s">
        <v>205</v>
      </c>
      <c r="B51" s="756"/>
      <c r="C51" s="756"/>
      <c r="D51" s="756"/>
      <c r="E51" s="756"/>
      <c r="F51" s="756"/>
      <c r="G51" s="756"/>
      <c r="H51" s="757"/>
      <c r="I51" s="250" t="s">
        <v>12</v>
      </c>
      <c r="J51" s="59" t="s">
        <v>111</v>
      </c>
      <c r="K51" s="35">
        <f>H19/1000</f>
        <v>0.55000000000000004</v>
      </c>
      <c r="L51" s="116"/>
      <c r="M51" s="33">
        <f t="shared" si="6"/>
        <v>-0.55000000000000004</v>
      </c>
    </row>
    <row r="52" spans="1:13" ht="15.75" thickBot="1">
      <c r="A52" s="827" t="s">
        <v>209</v>
      </c>
      <c r="B52" s="619"/>
      <c r="C52" s="521">
        <v>158</v>
      </c>
      <c r="D52" s="501">
        <v>189</v>
      </c>
      <c r="E52" s="501">
        <f>C52*E4</f>
        <v>1580</v>
      </c>
      <c r="F52" s="522">
        <f>D52*F4</f>
        <v>1890</v>
      </c>
      <c r="G52" s="498"/>
      <c r="H52" s="523">
        <f>E52+F52</f>
        <v>3470</v>
      </c>
      <c r="I52" s="26" t="s">
        <v>104</v>
      </c>
      <c r="J52" s="59" t="s">
        <v>111</v>
      </c>
      <c r="K52" s="35">
        <f>H67/1000</f>
        <v>0.5</v>
      </c>
      <c r="L52" s="116"/>
      <c r="M52" s="33">
        <f t="shared" si="6"/>
        <v>-0.5</v>
      </c>
    </row>
    <row r="53" spans="1:13">
      <c r="A53" s="672" t="s">
        <v>270</v>
      </c>
      <c r="B53" s="178" t="s">
        <v>222</v>
      </c>
      <c r="C53" s="303">
        <v>52.36</v>
      </c>
      <c r="D53" s="178">
        <v>57.75</v>
      </c>
      <c r="E53" s="178">
        <f>C53*E4</f>
        <v>523.6</v>
      </c>
      <c r="F53" s="7">
        <f>D53*F4</f>
        <v>577.5</v>
      </c>
      <c r="G53" s="830"/>
      <c r="H53" s="284">
        <f t="shared" ref="H53:H60" si="7">E53+F53</f>
        <v>1101.0999999999999</v>
      </c>
      <c r="I53" s="198" t="s">
        <v>119</v>
      </c>
      <c r="J53" s="59" t="s">
        <v>111</v>
      </c>
      <c r="K53" s="35">
        <f>H50/1000</f>
        <v>1.3</v>
      </c>
      <c r="L53" s="116"/>
      <c r="M53" s="33">
        <f t="shared" si="6"/>
        <v>-1.3</v>
      </c>
    </row>
    <row r="54" spans="1:13">
      <c r="A54" s="834"/>
      <c r="B54" s="3" t="s">
        <v>163</v>
      </c>
      <c r="C54" s="339">
        <v>35.700000000000003</v>
      </c>
      <c r="D54" s="3">
        <v>39.380000000000003</v>
      </c>
      <c r="E54" s="3">
        <f>C54*E4</f>
        <v>357</v>
      </c>
      <c r="F54" s="8">
        <f>D54*F4</f>
        <v>393.8</v>
      </c>
      <c r="G54" s="750"/>
      <c r="H54" s="524">
        <f>E54+F54</f>
        <v>750.8</v>
      </c>
      <c r="I54" s="198" t="s">
        <v>124</v>
      </c>
      <c r="J54" s="59" t="s">
        <v>111</v>
      </c>
      <c r="K54" s="34"/>
      <c r="L54" s="116"/>
      <c r="M54" s="33">
        <f t="shared" si="6"/>
        <v>0</v>
      </c>
    </row>
    <row r="55" spans="1:13">
      <c r="A55" s="834"/>
      <c r="B55" s="3" t="s">
        <v>17</v>
      </c>
      <c r="C55" s="3">
        <v>165.6</v>
      </c>
      <c r="D55" s="3">
        <v>190.7</v>
      </c>
      <c r="E55" s="3">
        <f>C55*E4</f>
        <v>1656</v>
      </c>
      <c r="F55" s="8">
        <f>D55*F4</f>
        <v>1907</v>
      </c>
      <c r="G55" s="750"/>
      <c r="H55" s="119">
        <f t="shared" si="7"/>
        <v>3563</v>
      </c>
      <c r="I55" s="198" t="s">
        <v>127</v>
      </c>
      <c r="J55" s="3" t="s">
        <v>111</v>
      </c>
      <c r="K55" s="35"/>
      <c r="L55" s="3"/>
      <c r="M55" s="33">
        <f t="shared" si="6"/>
        <v>0</v>
      </c>
    </row>
    <row r="56" spans="1:13">
      <c r="A56" s="834"/>
      <c r="B56" s="3" t="s">
        <v>7</v>
      </c>
      <c r="C56" s="3">
        <v>4</v>
      </c>
      <c r="D56" s="3">
        <v>4.5999999999999996</v>
      </c>
      <c r="E56" s="3">
        <f>C56*E4</f>
        <v>40</v>
      </c>
      <c r="F56" s="8">
        <f>D56*F4</f>
        <v>46</v>
      </c>
      <c r="G56" s="750"/>
      <c r="H56" s="119">
        <f t="shared" si="7"/>
        <v>86</v>
      </c>
      <c r="I56" s="198" t="s">
        <v>130</v>
      </c>
      <c r="J56" s="118" t="s">
        <v>117</v>
      </c>
      <c r="K56" s="34">
        <f>E23/200</f>
        <v>10</v>
      </c>
      <c r="L56" s="34"/>
      <c r="M56" s="121">
        <f t="shared" si="6"/>
        <v>-10</v>
      </c>
    </row>
    <row r="57" spans="1:13">
      <c r="A57" s="834"/>
      <c r="B57" s="3" t="s">
        <v>15</v>
      </c>
      <c r="C57" s="3">
        <v>10.8</v>
      </c>
      <c r="D57" s="3">
        <v>12.72</v>
      </c>
      <c r="E57" s="3">
        <f>C57*E4</f>
        <v>108</v>
      </c>
      <c r="F57" s="8">
        <f>D57*F4</f>
        <v>127.2</v>
      </c>
      <c r="G57" s="750"/>
      <c r="H57" s="119">
        <f t="shared" si="7"/>
        <v>235.2</v>
      </c>
      <c r="I57" s="198" t="s">
        <v>135</v>
      </c>
      <c r="J57" s="118" t="s">
        <v>111</v>
      </c>
      <c r="K57" s="35">
        <f>H25/1000</f>
        <v>0.81599999999999995</v>
      </c>
      <c r="L57" s="3"/>
      <c r="M57" s="122">
        <f t="shared" si="6"/>
        <v>-0.81599999999999995</v>
      </c>
    </row>
    <row r="58" spans="1:13" ht="15.75" customHeight="1">
      <c r="A58" s="834"/>
      <c r="B58" s="3" t="s">
        <v>6</v>
      </c>
      <c r="C58" s="3">
        <v>0.5</v>
      </c>
      <c r="D58" s="3">
        <v>0.6</v>
      </c>
      <c r="E58" s="3">
        <f>C58*E4</f>
        <v>5</v>
      </c>
      <c r="F58" s="8">
        <f>D58*F4</f>
        <v>6</v>
      </c>
      <c r="G58" s="750"/>
      <c r="H58" s="119">
        <f t="shared" si="7"/>
        <v>11</v>
      </c>
      <c r="I58" s="198" t="s">
        <v>137</v>
      </c>
      <c r="J58" s="118" t="s">
        <v>111</v>
      </c>
      <c r="K58" s="3"/>
      <c r="L58" s="3"/>
      <c r="M58" s="35">
        <f t="shared" si="6"/>
        <v>0</v>
      </c>
    </row>
    <row r="59" spans="1:13">
      <c r="A59" s="834"/>
      <c r="B59" s="3" t="s">
        <v>183</v>
      </c>
      <c r="C59" s="3">
        <v>2.4</v>
      </c>
      <c r="D59" s="3">
        <v>3.2</v>
      </c>
      <c r="E59" s="3">
        <f>C59*E4</f>
        <v>24</v>
      </c>
      <c r="F59" s="8">
        <f>D59*F4</f>
        <v>32</v>
      </c>
      <c r="G59" s="750"/>
      <c r="H59" s="119">
        <f t="shared" si="7"/>
        <v>56</v>
      </c>
    </row>
    <row r="60" spans="1:13">
      <c r="A60" s="834"/>
      <c r="B60" s="3" t="s">
        <v>21</v>
      </c>
      <c r="C60" s="3">
        <v>1.6</v>
      </c>
      <c r="D60" s="3">
        <v>1.8</v>
      </c>
      <c r="E60" s="3">
        <f>C60*E4</f>
        <v>16</v>
      </c>
      <c r="F60" s="8">
        <f>D60*F4</f>
        <v>18</v>
      </c>
      <c r="G60" s="750"/>
      <c r="H60" s="119">
        <f t="shared" si="7"/>
        <v>34</v>
      </c>
    </row>
    <row r="61" spans="1:13">
      <c r="A61" s="832" t="s">
        <v>182</v>
      </c>
      <c r="B61" s="3" t="s">
        <v>51</v>
      </c>
      <c r="C61" s="3">
        <v>5</v>
      </c>
      <c r="D61" s="3">
        <v>7.5</v>
      </c>
      <c r="E61" s="3">
        <f>C61*E4</f>
        <v>50</v>
      </c>
      <c r="F61" s="8">
        <f>D61*F4</f>
        <v>75</v>
      </c>
      <c r="G61" s="750"/>
      <c r="H61" s="119">
        <f t="shared" ref="H61:H63" si="8">E61+F61</f>
        <v>125</v>
      </c>
    </row>
    <row r="62" spans="1:13">
      <c r="A62" s="834"/>
      <c r="B62" s="3" t="s">
        <v>118</v>
      </c>
      <c r="C62" s="3">
        <v>1.3</v>
      </c>
      <c r="D62" s="3">
        <v>2</v>
      </c>
      <c r="E62" s="3">
        <f>C62*E4</f>
        <v>13</v>
      </c>
      <c r="F62" s="8">
        <f>D62*F4</f>
        <v>20</v>
      </c>
      <c r="G62" s="750"/>
      <c r="H62" s="119">
        <f t="shared" si="8"/>
        <v>33</v>
      </c>
    </row>
    <row r="63" spans="1:13" ht="15.75" thickBot="1">
      <c r="A63" s="793"/>
      <c r="B63" s="139" t="s">
        <v>5</v>
      </c>
      <c r="C63" s="139">
        <v>15</v>
      </c>
      <c r="D63" s="139">
        <v>22.5</v>
      </c>
      <c r="E63" s="139">
        <f>C63*E4</f>
        <v>150</v>
      </c>
      <c r="F63" s="9">
        <f>D63*F4</f>
        <v>225</v>
      </c>
      <c r="G63" s="751"/>
      <c r="H63" s="305">
        <f t="shared" si="8"/>
        <v>375</v>
      </c>
    </row>
    <row r="64" spans="1:13">
      <c r="A64" s="831" t="s">
        <v>166</v>
      </c>
      <c r="B64" s="372" t="s">
        <v>165</v>
      </c>
      <c r="C64" s="141">
        <v>0.8</v>
      </c>
      <c r="D64" s="141">
        <v>0.9</v>
      </c>
      <c r="E64" s="13">
        <f>C64*E4</f>
        <v>8</v>
      </c>
      <c r="F64" s="20">
        <f>D64*F4</f>
        <v>9</v>
      </c>
      <c r="G64" s="718"/>
      <c r="H64" s="373">
        <f>E64+F64</f>
        <v>17</v>
      </c>
    </row>
    <row r="65" spans="1:9">
      <c r="A65" s="832"/>
      <c r="B65" s="244" t="s">
        <v>10</v>
      </c>
      <c r="C65" s="138">
        <v>5</v>
      </c>
      <c r="D65" s="138">
        <v>6</v>
      </c>
      <c r="E65" s="3">
        <f>C65*E4</f>
        <v>50</v>
      </c>
      <c r="F65" s="8">
        <f>D65*F4</f>
        <v>60</v>
      </c>
      <c r="G65" s="718"/>
      <c r="H65" s="234">
        <f>E65+F65</f>
        <v>110</v>
      </c>
    </row>
    <row r="66" spans="1:9" ht="15" customHeight="1" thickBot="1">
      <c r="A66" s="833"/>
      <c r="B66" s="374" t="s">
        <v>56</v>
      </c>
      <c r="C66" s="155">
        <v>5.55</v>
      </c>
      <c r="D66" s="155">
        <v>8</v>
      </c>
      <c r="E66" s="6">
        <f>C66*E4</f>
        <v>55.5</v>
      </c>
      <c r="F66" s="16">
        <f>D66*F4</f>
        <v>80</v>
      </c>
      <c r="G66" s="718"/>
      <c r="H66" s="234">
        <f>E66+F66</f>
        <v>135.5</v>
      </c>
    </row>
    <row r="67" spans="1:9" ht="15.75" thickBot="1">
      <c r="A67" s="721" t="s">
        <v>104</v>
      </c>
      <c r="B67" s="818"/>
      <c r="C67" s="217">
        <v>20</v>
      </c>
      <c r="D67" s="217">
        <v>30</v>
      </c>
      <c r="E67" s="217">
        <f>C67*E4</f>
        <v>200</v>
      </c>
      <c r="F67" s="259">
        <f>D67*F4</f>
        <v>300</v>
      </c>
      <c r="G67" s="375"/>
      <c r="H67" s="307">
        <f>E67+F67</f>
        <v>500</v>
      </c>
    </row>
    <row r="68" spans="1:9">
      <c r="A68" s="829"/>
      <c r="B68" s="829"/>
      <c r="C68" s="829"/>
      <c r="D68" s="829"/>
      <c r="E68" s="829"/>
      <c r="F68" s="829"/>
      <c r="G68" s="829"/>
      <c r="H68" s="829"/>
    </row>
    <row r="69" spans="1:9">
      <c r="A69" s="828"/>
      <c r="B69" s="828"/>
      <c r="C69" s="117"/>
      <c r="D69" s="117"/>
      <c r="E69" s="117"/>
      <c r="F69" s="117"/>
      <c r="G69" s="828"/>
      <c r="H69" s="117"/>
    </row>
    <row r="70" spans="1:9" ht="15.75" customHeight="1">
      <c r="A70" s="828"/>
      <c r="B70" s="828"/>
      <c r="C70" s="117"/>
      <c r="D70" s="117"/>
      <c r="E70" s="117"/>
      <c r="F70" s="117"/>
      <c r="G70" s="828"/>
      <c r="H70" s="117"/>
    </row>
    <row r="71" spans="1:9">
      <c r="A71" s="828"/>
      <c r="B71" s="828"/>
      <c r="C71" s="117"/>
      <c r="D71" s="117"/>
      <c r="E71" s="117"/>
      <c r="F71" s="117"/>
      <c r="G71" s="828"/>
      <c r="H71" s="117"/>
      <c r="I71" s="61"/>
    </row>
    <row r="72" spans="1:9">
      <c r="A72" s="828"/>
      <c r="B72" s="828"/>
      <c r="C72" s="117"/>
      <c r="D72" s="117"/>
      <c r="E72" s="117"/>
      <c r="F72" s="117"/>
      <c r="G72" s="828"/>
      <c r="H72" s="117"/>
      <c r="I72" s="61"/>
    </row>
    <row r="73" spans="1:9">
      <c r="A73" s="828"/>
      <c r="B73" s="828"/>
      <c r="C73" s="117"/>
      <c r="D73" s="117"/>
      <c r="E73" s="117"/>
      <c r="F73" s="117"/>
      <c r="G73" s="828"/>
      <c r="H73" s="117"/>
      <c r="I73" s="61"/>
    </row>
    <row r="74" spans="1:9" ht="15.75" customHeight="1">
      <c r="A74" s="828"/>
      <c r="B74" s="828"/>
      <c r="C74" s="117"/>
      <c r="D74" s="117"/>
      <c r="E74" s="117"/>
      <c r="F74" s="117"/>
      <c r="G74" s="828"/>
      <c r="H74" s="117"/>
      <c r="I74" s="61"/>
    </row>
    <row r="75" spans="1:9">
      <c r="A75" s="828"/>
      <c r="B75" s="828"/>
      <c r="C75" s="117"/>
      <c r="D75" s="117"/>
      <c r="E75" s="117"/>
      <c r="F75" s="117"/>
      <c r="G75" s="828"/>
      <c r="H75" s="117"/>
      <c r="I75" s="61"/>
    </row>
    <row r="76" spans="1:9" ht="17.25" customHeight="1">
      <c r="A76" s="117"/>
      <c r="B76" s="117"/>
      <c r="C76" s="117"/>
      <c r="D76" s="117"/>
      <c r="E76" s="117"/>
      <c r="F76" s="117"/>
      <c r="G76" s="117"/>
      <c r="H76" s="117"/>
      <c r="I76" s="61"/>
    </row>
    <row r="77" spans="1:9" ht="17.25" customHeight="1">
      <c r="I77" s="61"/>
    </row>
    <row r="78" spans="1:9">
      <c r="I78" s="61"/>
    </row>
    <row r="79" spans="1:9">
      <c r="I79" s="61"/>
    </row>
    <row r="84" ht="15" customHeight="1"/>
    <row r="90" ht="15.75" customHeight="1"/>
    <row r="91" ht="14.25" customHeight="1"/>
    <row r="92" ht="14.25" customHeight="1"/>
    <row r="93" ht="14.25" customHeight="1"/>
    <row r="94" ht="14.25" customHeight="1"/>
    <row r="95" ht="14.25" customHeight="1"/>
    <row r="96" ht="16.5" customHeight="1"/>
    <row r="97" ht="14.25" customHeight="1"/>
    <row r="98" ht="14.25" customHeight="1"/>
    <row r="99" ht="12.75" customHeight="1"/>
  </sheetData>
  <mergeCells count="66">
    <mergeCell ref="A41:B41"/>
    <mergeCell ref="A42:B42"/>
    <mergeCell ref="A25:B25"/>
    <mergeCell ref="A37:B37"/>
    <mergeCell ref="A38:B38"/>
    <mergeCell ref="A39:B39"/>
    <mergeCell ref="A40:B40"/>
    <mergeCell ref="A9:B9"/>
    <mergeCell ref="A10:B10"/>
    <mergeCell ref="A24:H24"/>
    <mergeCell ref="A21:B21"/>
    <mergeCell ref="A16:B16"/>
    <mergeCell ref="C1:D2"/>
    <mergeCell ref="A8:B8"/>
    <mergeCell ref="A6:H6"/>
    <mergeCell ref="A4:D4"/>
    <mergeCell ref="A20:B20"/>
    <mergeCell ref="A1:B2"/>
    <mergeCell ref="A11:B11"/>
    <mergeCell ref="E1:F2"/>
    <mergeCell ref="A5:H5"/>
    <mergeCell ref="H1:H2"/>
    <mergeCell ref="G1:G2"/>
    <mergeCell ref="A17:B17"/>
    <mergeCell ref="A19:B19"/>
    <mergeCell ref="A12:B12"/>
    <mergeCell ref="A14:B14"/>
    <mergeCell ref="A15:B15"/>
    <mergeCell ref="A44:B44"/>
    <mergeCell ref="A45:B45"/>
    <mergeCell ref="A46:B46"/>
    <mergeCell ref="A51:H51"/>
    <mergeCell ref="A50:B50"/>
    <mergeCell ref="G44:G46"/>
    <mergeCell ref="A47:A49"/>
    <mergeCell ref="G47:G49"/>
    <mergeCell ref="G53:G63"/>
    <mergeCell ref="A64:A66"/>
    <mergeCell ref="G64:G66"/>
    <mergeCell ref="A53:A60"/>
    <mergeCell ref="A61:A63"/>
    <mergeCell ref="G69:G75"/>
    <mergeCell ref="A68:H68"/>
    <mergeCell ref="A69:B69"/>
    <mergeCell ref="A70:B70"/>
    <mergeCell ref="A71:B71"/>
    <mergeCell ref="A72:B72"/>
    <mergeCell ref="A73:B73"/>
    <mergeCell ref="A74:B74"/>
    <mergeCell ref="A75:B75"/>
    <mergeCell ref="A67:B67"/>
    <mergeCell ref="A43:H43"/>
    <mergeCell ref="A35:B35"/>
    <mergeCell ref="A26:A33"/>
    <mergeCell ref="A7:B7"/>
    <mergeCell ref="G35:G42"/>
    <mergeCell ref="A18:H18"/>
    <mergeCell ref="A13:H13"/>
    <mergeCell ref="G7:G12"/>
    <mergeCell ref="G14:G17"/>
    <mergeCell ref="G19:G21"/>
    <mergeCell ref="A36:B36"/>
    <mergeCell ref="A22:H22"/>
    <mergeCell ref="A23:B23"/>
    <mergeCell ref="A34:H34"/>
    <mergeCell ref="A52:B52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N95"/>
  <sheetViews>
    <sheetView workbookViewId="0">
      <selection activeCell="E64" sqref="E64"/>
    </sheetView>
  </sheetViews>
  <sheetFormatPr defaultRowHeight="15"/>
  <cols>
    <col min="1" max="1" width="13" style="1" customWidth="1"/>
    <col min="2" max="2" width="22" style="1" customWidth="1"/>
    <col min="3" max="3" width="8" style="1" customWidth="1"/>
    <col min="4" max="4" width="7.7109375" style="1" customWidth="1"/>
    <col min="5" max="5" width="7.5703125" style="1" customWidth="1"/>
    <col min="6" max="6" width="7.7109375" style="1" customWidth="1"/>
    <col min="7" max="7" width="9.28515625" style="162" customWidth="1"/>
    <col min="8" max="8" width="9.28515625" style="1" bestFit="1" customWidth="1"/>
    <col min="9" max="9" width="25.42578125" customWidth="1"/>
    <col min="10" max="10" width="4.140625" customWidth="1"/>
    <col min="11" max="12" width="9.28515625" bestFit="1" customWidth="1"/>
    <col min="13" max="13" width="17" customWidth="1"/>
    <col min="14" max="14" width="12" bestFit="1" customWidth="1"/>
  </cols>
  <sheetData>
    <row r="1" spans="1:14" ht="32.25" customHeight="1">
      <c r="A1" s="660" t="s">
        <v>75</v>
      </c>
      <c r="B1" s="661"/>
      <c r="C1" s="838" t="s">
        <v>38</v>
      </c>
      <c r="D1" s="839"/>
      <c r="E1" s="654" t="s">
        <v>100</v>
      </c>
      <c r="F1" s="655"/>
      <c r="G1" s="664" t="s">
        <v>132</v>
      </c>
      <c r="H1" s="666" t="s">
        <v>41</v>
      </c>
      <c r="I1" s="55" t="s">
        <v>94</v>
      </c>
      <c r="J1" s="72" t="s">
        <v>115</v>
      </c>
      <c r="K1" s="82" t="s">
        <v>93</v>
      </c>
      <c r="L1" s="83" t="s">
        <v>95</v>
      </c>
      <c r="M1" s="84" t="s">
        <v>101</v>
      </c>
    </row>
    <row r="2" spans="1:14" ht="15" customHeight="1" thickBot="1">
      <c r="A2" s="662"/>
      <c r="B2" s="663"/>
      <c r="C2" s="840"/>
      <c r="D2" s="841"/>
      <c r="E2" s="656"/>
      <c r="F2" s="657"/>
      <c r="G2" s="665"/>
      <c r="H2" s="667"/>
      <c r="I2" s="63" t="s">
        <v>194</v>
      </c>
      <c r="J2" s="59" t="s">
        <v>111</v>
      </c>
      <c r="K2" s="35"/>
      <c r="L2" s="48"/>
      <c r="M2" s="87">
        <f t="shared" ref="M2:M55" si="0">L2-K2</f>
        <v>0</v>
      </c>
      <c r="N2" s="131">
        <f>B3</f>
        <v>0</v>
      </c>
    </row>
    <row r="3" spans="1:14" ht="15.75" customHeight="1" thickBot="1">
      <c r="A3" s="17" t="s">
        <v>97</v>
      </c>
      <c r="B3" s="45"/>
      <c r="C3" s="17" t="s">
        <v>35</v>
      </c>
      <c r="D3" s="17" t="s">
        <v>36</v>
      </c>
      <c r="E3" s="15" t="s">
        <v>35</v>
      </c>
      <c r="F3" s="15" t="s">
        <v>36</v>
      </c>
      <c r="G3" s="166">
        <v>10</v>
      </c>
      <c r="H3" s="109" t="s">
        <v>133</v>
      </c>
      <c r="I3" s="23" t="s">
        <v>86</v>
      </c>
      <c r="J3" s="59" t="s">
        <v>111</v>
      </c>
      <c r="K3" s="35">
        <f>(H35+H41)/1000</f>
        <v>2.4815999999999998</v>
      </c>
      <c r="L3" s="48"/>
      <c r="M3" s="87">
        <f t="shared" si="0"/>
        <v>-2.4815999999999998</v>
      </c>
    </row>
    <row r="4" spans="1:14" ht="15.75" customHeight="1" thickBot="1">
      <c r="A4" s="97"/>
      <c r="B4" s="98"/>
      <c r="C4" s="98"/>
      <c r="D4" s="98"/>
      <c r="E4" s="46">
        <v>10</v>
      </c>
      <c r="F4" s="47">
        <v>10</v>
      </c>
      <c r="G4" s="167"/>
      <c r="H4" s="109" t="s">
        <v>134</v>
      </c>
      <c r="I4" s="23" t="s">
        <v>163</v>
      </c>
      <c r="J4" s="59" t="s">
        <v>111</v>
      </c>
      <c r="K4" s="35">
        <f>H36/1000</f>
        <v>0.47890000000000005</v>
      </c>
      <c r="L4" s="48"/>
      <c r="M4" s="87">
        <f t="shared" si="0"/>
        <v>-0.47890000000000005</v>
      </c>
    </row>
    <row r="5" spans="1:14" ht="16.5" thickBot="1">
      <c r="A5" s="616" t="s">
        <v>34</v>
      </c>
      <c r="B5" s="617"/>
      <c r="C5" s="617"/>
      <c r="D5" s="617"/>
      <c r="E5" s="617"/>
      <c r="F5" s="617"/>
      <c r="G5" s="617"/>
      <c r="H5" s="617"/>
      <c r="I5" s="23" t="s">
        <v>110</v>
      </c>
      <c r="J5" s="59" t="s">
        <v>111</v>
      </c>
      <c r="K5" s="35"/>
      <c r="L5" s="48"/>
      <c r="M5" s="87">
        <f t="shared" si="0"/>
        <v>0</v>
      </c>
    </row>
    <row r="6" spans="1:14" ht="15.75" thickBot="1">
      <c r="A6" s="613" t="s">
        <v>199</v>
      </c>
      <c r="B6" s="614"/>
      <c r="C6" s="614"/>
      <c r="D6" s="614"/>
      <c r="E6" s="614"/>
      <c r="F6" s="614"/>
      <c r="G6" s="628"/>
      <c r="H6" s="629"/>
      <c r="I6" s="23" t="s">
        <v>87</v>
      </c>
      <c r="J6" s="59" t="s">
        <v>111</v>
      </c>
      <c r="K6" s="35">
        <f>(H12+H20+H44)/1000</f>
        <v>0.26400000000000001</v>
      </c>
      <c r="L6" s="48"/>
      <c r="M6" s="87">
        <f t="shared" si="0"/>
        <v>-0.26400000000000001</v>
      </c>
    </row>
    <row r="7" spans="1:14">
      <c r="A7" s="603" t="s">
        <v>3</v>
      </c>
      <c r="B7" s="604"/>
      <c r="C7" s="13">
        <v>17.7</v>
      </c>
      <c r="D7" s="13">
        <v>22.5</v>
      </c>
      <c r="E7" s="13">
        <f>C7*E4</f>
        <v>177</v>
      </c>
      <c r="F7" s="20">
        <f>D7*F4</f>
        <v>225</v>
      </c>
      <c r="G7" s="598"/>
      <c r="H7" s="112">
        <f t="shared" ref="H7:H12" si="1">E7+F7</f>
        <v>402</v>
      </c>
      <c r="I7" s="23" t="s">
        <v>58</v>
      </c>
      <c r="J7" s="59" t="s">
        <v>112</v>
      </c>
      <c r="K7" s="35">
        <f>(H26+H33)/1000</f>
        <v>0.152</v>
      </c>
      <c r="L7" s="48"/>
      <c r="M7" s="87">
        <f t="shared" si="0"/>
        <v>-0.152</v>
      </c>
    </row>
    <row r="8" spans="1:14">
      <c r="A8" s="605" t="s">
        <v>4</v>
      </c>
      <c r="B8" s="606"/>
      <c r="C8" s="3">
        <v>70</v>
      </c>
      <c r="D8" s="3">
        <v>90</v>
      </c>
      <c r="E8" s="3">
        <f>C8*E4</f>
        <v>700</v>
      </c>
      <c r="F8" s="8">
        <f>D8*F4</f>
        <v>900</v>
      </c>
      <c r="G8" s="599"/>
      <c r="H8" s="110">
        <f t="shared" si="1"/>
        <v>1600</v>
      </c>
      <c r="I8" s="24" t="s">
        <v>4</v>
      </c>
      <c r="J8" s="59" t="s">
        <v>112</v>
      </c>
      <c r="K8" s="35">
        <f>(H8+H16)/1000</f>
        <v>3.34</v>
      </c>
      <c r="L8" s="48"/>
      <c r="M8" s="87">
        <f t="shared" si="0"/>
        <v>-3.34</v>
      </c>
    </row>
    <row r="9" spans="1:14">
      <c r="A9" s="605" t="s">
        <v>5</v>
      </c>
      <c r="B9" s="606"/>
      <c r="C9" s="3">
        <v>53</v>
      </c>
      <c r="D9" s="3">
        <v>68</v>
      </c>
      <c r="E9" s="3">
        <f>C9*E4</f>
        <v>530</v>
      </c>
      <c r="F9" s="8">
        <f>D9*F4</f>
        <v>680</v>
      </c>
      <c r="G9" s="599"/>
      <c r="H9" s="110">
        <f t="shared" si="1"/>
        <v>1210</v>
      </c>
      <c r="I9" s="25" t="s">
        <v>102</v>
      </c>
      <c r="J9" s="59" t="s">
        <v>112</v>
      </c>
      <c r="K9" s="35"/>
      <c r="L9" s="48"/>
      <c r="M9" s="87">
        <f t="shared" si="0"/>
        <v>0</v>
      </c>
    </row>
    <row r="10" spans="1:14">
      <c r="A10" s="605" t="s">
        <v>37</v>
      </c>
      <c r="B10" s="606"/>
      <c r="C10" s="3">
        <v>2</v>
      </c>
      <c r="D10" s="3">
        <v>2.5</v>
      </c>
      <c r="E10" s="3">
        <f>C10*E4</f>
        <v>20</v>
      </c>
      <c r="F10" s="8">
        <f>D10*F4</f>
        <v>25</v>
      </c>
      <c r="G10" s="599"/>
      <c r="H10" s="110">
        <f t="shared" si="1"/>
        <v>45</v>
      </c>
      <c r="I10" s="23" t="s">
        <v>27</v>
      </c>
      <c r="J10" s="59" t="s">
        <v>116</v>
      </c>
      <c r="K10" s="34"/>
      <c r="L10" s="48"/>
      <c r="M10" s="125">
        <f t="shared" si="0"/>
        <v>0</v>
      </c>
    </row>
    <row r="11" spans="1:14">
      <c r="A11" s="605" t="s">
        <v>6</v>
      </c>
      <c r="B11" s="606"/>
      <c r="C11" s="3">
        <v>0.4</v>
      </c>
      <c r="D11" s="3">
        <v>0.5</v>
      </c>
      <c r="E11" s="3">
        <f>C11*E4</f>
        <v>4</v>
      </c>
      <c r="F11" s="8">
        <f>D11*F4</f>
        <v>5</v>
      </c>
      <c r="G11" s="599"/>
      <c r="H11" s="110">
        <f t="shared" si="1"/>
        <v>9</v>
      </c>
      <c r="I11" s="23" t="s">
        <v>53</v>
      </c>
      <c r="J11" s="59" t="s">
        <v>116</v>
      </c>
      <c r="K11" s="34"/>
      <c r="L11" s="48"/>
      <c r="M11" s="125">
        <f t="shared" si="0"/>
        <v>0</v>
      </c>
    </row>
    <row r="12" spans="1:14" ht="15.75" thickBot="1">
      <c r="A12" s="638" t="s">
        <v>7</v>
      </c>
      <c r="B12" s="639"/>
      <c r="C12" s="6">
        <v>4</v>
      </c>
      <c r="D12" s="6">
        <v>4</v>
      </c>
      <c r="E12" s="6">
        <f>C12*E4</f>
        <v>40</v>
      </c>
      <c r="F12" s="16">
        <f>D12*F4</f>
        <v>40</v>
      </c>
      <c r="G12" s="600"/>
      <c r="H12" s="144">
        <f t="shared" si="1"/>
        <v>80</v>
      </c>
      <c r="I12" s="23" t="s">
        <v>62</v>
      </c>
      <c r="J12" s="59" t="s">
        <v>116</v>
      </c>
      <c r="K12" s="34">
        <f>H52/450</f>
        <v>7.5555555555555554</v>
      </c>
      <c r="L12" s="48"/>
      <c r="M12" s="125">
        <f t="shared" si="0"/>
        <v>-7.5555555555555554</v>
      </c>
    </row>
    <row r="13" spans="1:14" ht="15.75" thickBot="1">
      <c r="A13" s="613" t="s">
        <v>145</v>
      </c>
      <c r="B13" s="614"/>
      <c r="C13" s="614"/>
      <c r="D13" s="614"/>
      <c r="E13" s="614"/>
      <c r="F13" s="614"/>
      <c r="G13" s="628"/>
      <c r="H13" s="629"/>
      <c r="I13" s="23" t="s">
        <v>107</v>
      </c>
      <c r="J13" s="59" t="s">
        <v>116</v>
      </c>
      <c r="K13" s="34"/>
      <c r="L13" s="48"/>
      <c r="M13" s="125">
        <f t="shared" si="0"/>
        <v>0</v>
      </c>
    </row>
    <row r="14" spans="1:14">
      <c r="A14" s="603" t="s">
        <v>31</v>
      </c>
      <c r="B14" s="604"/>
      <c r="C14" s="13">
        <v>0.45</v>
      </c>
      <c r="D14" s="13">
        <v>0.45</v>
      </c>
      <c r="E14" s="13">
        <f>C14*E4</f>
        <v>4.5</v>
      </c>
      <c r="F14" s="20">
        <f>D14*F4</f>
        <v>4.5</v>
      </c>
      <c r="G14" s="598"/>
      <c r="H14" s="112">
        <f>E14+F14</f>
        <v>9</v>
      </c>
      <c r="I14" s="26" t="s">
        <v>51</v>
      </c>
      <c r="J14" s="59" t="s">
        <v>112</v>
      </c>
      <c r="K14" s="35">
        <f>(H40+H59)/1000</f>
        <v>0.3</v>
      </c>
      <c r="L14" s="48"/>
      <c r="M14" s="87">
        <f t="shared" si="0"/>
        <v>-0.3</v>
      </c>
    </row>
    <row r="15" spans="1:14" ht="15.75" customHeight="1">
      <c r="A15" s="605" t="s">
        <v>10</v>
      </c>
      <c r="B15" s="606"/>
      <c r="C15" s="3">
        <v>6</v>
      </c>
      <c r="D15" s="3">
        <v>6</v>
      </c>
      <c r="E15" s="3">
        <f>C15*E4</f>
        <v>60</v>
      </c>
      <c r="F15" s="8">
        <f>D15*F4</f>
        <v>60</v>
      </c>
      <c r="G15" s="599"/>
      <c r="H15" s="110">
        <f>E15+F15</f>
        <v>120</v>
      </c>
      <c r="I15" s="23" t="s">
        <v>54</v>
      </c>
      <c r="J15" s="59" t="s">
        <v>116</v>
      </c>
      <c r="K15" s="34">
        <f>H55/250</f>
        <v>7.6516000000000002</v>
      </c>
      <c r="L15" s="48"/>
      <c r="M15" s="87">
        <f t="shared" si="0"/>
        <v>-7.6516000000000002</v>
      </c>
    </row>
    <row r="16" spans="1:14">
      <c r="A16" s="605" t="s">
        <v>4</v>
      </c>
      <c r="B16" s="606"/>
      <c r="C16" s="3">
        <v>82</v>
      </c>
      <c r="D16" s="3">
        <v>92</v>
      </c>
      <c r="E16" s="3">
        <f>C16*E4</f>
        <v>820</v>
      </c>
      <c r="F16" s="8">
        <f>D16*F4</f>
        <v>920</v>
      </c>
      <c r="G16" s="599"/>
      <c r="H16" s="110">
        <f>E16+F16</f>
        <v>1740</v>
      </c>
      <c r="I16" s="23" t="s">
        <v>48</v>
      </c>
      <c r="J16" s="59" t="s">
        <v>111</v>
      </c>
      <c r="K16" s="35"/>
      <c r="L16" s="48"/>
      <c r="M16" s="87">
        <f t="shared" si="0"/>
        <v>0</v>
      </c>
    </row>
    <row r="17" spans="1:13" ht="15.75" thickBot="1">
      <c r="A17" s="638" t="s">
        <v>5</v>
      </c>
      <c r="B17" s="639"/>
      <c r="C17" s="6">
        <v>90</v>
      </c>
      <c r="D17" s="6">
        <v>90</v>
      </c>
      <c r="E17" s="6">
        <f>C17*E4</f>
        <v>900</v>
      </c>
      <c r="F17" s="16">
        <f>D17*F4</f>
        <v>900</v>
      </c>
      <c r="G17" s="600"/>
      <c r="H17" s="144">
        <f>E17+F17</f>
        <v>1800</v>
      </c>
      <c r="I17" s="27" t="s">
        <v>16</v>
      </c>
      <c r="J17" s="59" t="s">
        <v>117</v>
      </c>
      <c r="K17" s="34">
        <f>(H38+H57)/48</f>
        <v>4.2250000000000005</v>
      </c>
      <c r="L17" s="48"/>
      <c r="M17" s="125">
        <f t="shared" si="0"/>
        <v>-4.2250000000000005</v>
      </c>
    </row>
    <row r="18" spans="1:13" ht="15.75" thickBot="1">
      <c r="A18" s="613" t="s">
        <v>241</v>
      </c>
      <c r="B18" s="614"/>
      <c r="C18" s="614"/>
      <c r="D18" s="614"/>
      <c r="E18" s="614"/>
      <c r="F18" s="614"/>
      <c r="G18" s="628"/>
      <c r="H18" s="629"/>
      <c r="I18" s="23" t="s">
        <v>88</v>
      </c>
      <c r="J18" s="59" t="s">
        <v>111</v>
      </c>
      <c r="K18" s="35">
        <f>H56/1000</f>
        <v>0.29199999999999998</v>
      </c>
      <c r="L18" s="48"/>
      <c r="M18" s="87">
        <f t="shared" si="0"/>
        <v>-0.29199999999999998</v>
      </c>
    </row>
    <row r="19" spans="1:13">
      <c r="A19" s="692" t="s">
        <v>12</v>
      </c>
      <c r="B19" s="693"/>
      <c r="C19" s="178">
        <v>25</v>
      </c>
      <c r="D19" s="178">
        <v>30</v>
      </c>
      <c r="E19" s="178">
        <f>C19*E4</f>
        <v>250</v>
      </c>
      <c r="F19" s="7">
        <f>D19*F4</f>
        <v>300</v>
      </c>
      <c r="G19" s="598"/>
      <c r="H19" s="10">
        <f>E19+F19</f>
        <v>550</v>
      </c>
      <c r="I19" s="23" t="s">
        <v>55</v>
      </c>
      <c r="J19" s="59" t="s">
        <v>111</v>
      </c>
      <c r="K19" s="35"/>
      <c r="L19" s="48"/>
      <c r="M19" s="87">
        <f t="shared" si="0"/>
        <v>0</v>
      </c>
    </row>
    <row r="20" spans="1:13" ht="15.75" thickBot="1">
      <c r="A20" s="611" t="s">
        <v>7</v>
      </c>
      <c r="B20" s="612"/>
      <c r="C20" s="139">
        <v>5</v>
      </c>
      <c r="D20" s="139">
        <v>5</v>
      </c>
      <c r="E20" s="139">
        <f>C20*E4</f>
        <v>50</v>
      </c>
      <c r="F20" s="9">
        <f>D20*F4</f>
        <v>50</v>
      </c>
      <c r="G20" s="600"/>
      <c r="H20" s="12">
        <f>E20+F20</f>
        <v>100</v>
      </c>
      <c r="I20" s="23" t="s">
        <v>2</v>
      </c>
      <c r="J20" s="59" t="s">
        <v>111</v>
      </c>
      <c r="K20" s="35"/>
      <c r="L20" s="48"/>
      <c r="M20" s="87">
        <f t="shared" si="0"/>
        <v>0</v>
      </c>
    </row>
    <row r="21" spans="1:13" s="383" customFormat="1" ht="16.5" thickBot="1">
      <c r="A21" s="645" t="s">
        <v>202</v>
      </c>
      <c r="B21" s="646"/>
      <c r="C21" s="646"/>
      <c r="D21" s="646"/>
      <c r="E21" s="646"/>
      <c r="F21" s="646"/>
      <c r="G21" s="646"/>
      <c r="H21" s="647"/>
      <c r="I21" s="23" t="s">
        <v>3</v>
      </c>
      <c r="J21" s="59" t="s">
        <v>111</v>
      </c>
      <c r="K21" s="35">
        <f>H7/1000</f>
        <v>0.40200000000000002</v>
      </c>
      <c r="L21" s="48"/>
      <c r="M21" s="87">
        <f t="shared" si="0"/>
        <v>-0.40200000000000002</v>
      </c>
    </row>
    <row r="22" spans="1:13" ht="17.25" customHeight="1" thickBot="1">
      <c r="A22" s="670" t="s">
        <v>217</v>
      </c>
      <c r="B22" s="824"/>
      <c r="C22" s="248">
        <v>100</v>
      </c>
      <c r="D22" s="248">
        <v>100</v>
      </c>
      <c r="E22" s="217">
        <f>C22*E4</f>
        <v>1000</v>
      </c>
      <c r="F22" s="259">
        <f>D22*F4</f>
        <v>1000</v>
      </c>
      <c r="G22" s="17"/>
      <c r="H22" s="310">
        <f>E22+F22</f>
        <v>2000</v>
      </c>
      <c r="I22" s="26" t="s">
        <v>76</v>
      </c>
      <c r="J22" s="59" t="s">
        <v>111</v>
      </c>
      <c r="K22" s="35"/>
      <c r="L22" s="48"/>
      <c r="M22" s="87">
        <f t="shared" si="0"/>
        <v>0</v>
      </c>
    </row>
    <row r="23" spans="1:13" ht="15.75" thickBot="1">
      <c r="A23" s="613" t="s">
        <v>32</v>
      </c>
      <c r="B23" s="855"/>
      <c r="C23" s="855"/>
      <c r="D23" s="855"/>
      <c r="E23" s="855"/>
      <c r="F23" s="855"/>
      <c r="G23" s="855"/>
      <c r="H23" s="856"/>
      <c r="I23" s="198" t="s">
        <v>59</v>
      </c>
      <c r="J23" s="59" t="s">
        <v>111</v>
      </c>
      <c r="K23" s="35"/>
      <c r="L23" s="48"/>
      <c r="M23" s="87">
        <f t="shared" si="0"/>
        <v>0</v>
      </c>
    </row>
    <row r="24" spans="1:13">
      <c r="A24" s="860" t="s">
        <v>247</v>
      </c>
      <c r="B24" s="446" t="s">
        <v>161</v>
      </c>
      <c r="C24" s="227">
        <v>51.5</v>
      </c>
      <c r="D24" s="227">
        <v>77.22</v>
      </c>
      <c r="E24" s="227">
        <f>C24*E4</f>
        <v>515</v>
      </c>
      <c r="F24" s="228">
        <f>D24*F4</f>
        <v>772.2</v>
      </c>
      <c r="G24" s="514"/>
      <c r="H24" s="286">
        <f>E24+F24</f>
        <v>1287.2</v>
      </c>
      <c r="I24" s="198" t="s">
        <v>89</v>
      </c>
      <c r="J24" s="59" t="s">
        <v>111</v>
      </c>
      <c r="K24" s="35"/>
      <c r="L24" s="48"/>
      <c r="M24" s="87">
        <f t="shared" si="0"/>
        <v>0</v>
      </c>
    </row>
    <row r="25" spans="1:13">
      <c r="A25" s="861"/>
      <c r="B25" s="405" t="s">
        <v>10</v>
      </c>
      <c r="C25" s="62">
        <v>2</v>
      </c>
      <c r="D25" s="62">
        <v>3</v>
      </c>
      <c r="E25" s="62">
        <f>C25*E4</f>
        <v>20</v>
      </c>
      <c r="F25" s="170">
        <f>D25*F4</f>
        <v>30</v>
      </c>
      <c r="G25" s="515"/>
      <c r="H25" s="287">
        <f>E25+F25</f>
        <v>50</v>
      </c>
      <c r="I25" s="198" t="s">
        <v>44</v>
      </c>
      <c r="J25" s="59" t="s">
        <v>111</v>
      </c>
      <c r="K25" s="35"/>
      <c r="L25" s="48"/>
      <c r="M25" s="87">
        <f t="shared" si="0"/>
        <v>0</v>
      </c>
    </row>
    <row r="26" spans="1:13" ht="15.75" thickBot="1">
      <c r="A26" s="862"/>
      <c r="B26" s="447" t="s">
        <v>147</v>
      </c>
      <c r="C26" s="448">
        <v>2</v>
      </c>
      <c r="D26" s="449">
        <v>3</v>
      </c>
      <c r="E26" s="288">
        <f>C26*E4</f>
        <v>20</v>
      </c>
      <c r="F26" s="289">
        <f>D26*F4</f>
        <v>30</v>
      </c>
      <c r="G26" s="516"/>
      <c r="H26" s="290">
        <f t="shared" ref="H26" si="2">E26+F26</f>
        <v>50</v>
      </c>
      <c r="I26" s="312" t="s">
        <v>72</v>
      </c>
      <c r="J26" s="59" t="s">
        <v>111</v>
      </c>
      <c r="K26" s="35"/>
      <c r="L26" s="48"/>
      <c r="M26" s="87">
        <f t="shared" si="0"/>
        <v>0</v>
      </c>
    </row>
    <row r="27" spans="1:13" ht="15.75" thickBot="1">
      <c r="A27" s="740" t="s">
        <v>271</v>
      </c>
      <c r="B27" s="810"/>
      <c r="C27" s="810"/>
      <c r="D27" s="810"/>
      <c r="E27" s="810"/>
      <c r="F27" s="810"/>
      <c r="G27" s="853"/>
      <c r="H27" s="854"/>
      <c r="I27" s="198" t="s">
        <v>90</v>
      </c>
      <c r="J27" s="59" t="s">
        <v>111</v>
      </c>
      <c r="K27" s="35">
        <f>(H10+H15+H25+H49+H58+H64)/1000</f>
        <v>0.57199999999999995</v>
      </c>
      <c r="L27" s="48"/>
      <c r="M27" s="87">
        <f t="shared" si="0"/>
        <v>-0.57199999999999995</v>
      </c>
    </row>
    <row r="28" spans="1:13">
      <c r="A28" s="743" t="s">
        <v>157</v>
      </c>
      <c r="B28" s="863"/>
      <c r="C28" s="527">
        <v>15</v>
      </c>
      <c r="D28" s="527">
        <v>18</v>
      </c>
      <c r="E28" s="527">
        <f>C28*E4</f>
        <v>150</v>
      </c>
      <c r="F28" s="527">
        <f>D28*F4</f>
        <v>180</v>
      </c>
      <c r="G28" s="527">
        <f>D28*G3</f>
        <v>180</v>
      </c>
      <c r="H28" s="528">
        <f>F28+E28+G28</f>
        <v>510</v>
      </c>
      <c r="I28" s="198" t="s">
        <v>185</v>
      </c>
      <c r="J28" s="59" t="s">
        <v>111</v>
      </c>
      <c r="K28" s="35"/>
      <c r="L28" s="48"/>
      <c r="M28" s="87">
        <f t="shared" si="0"/>
        <v>0</v>
      </c>
    </row>
    <row r="29" spans="1:13">
      <c r="A29" s="850" t="s">
        <v>17</v>
      </c>
      <c r="B29" s="851"/>
      <c r="C29" s="450">
        <v>59.85</v>
      </c>
      <c r="D29" s="90">
        <v>71.819999999999993</v>
      </c>
      <c r="E29" s="3">
        <f>C29*E4</f>
        <v>598.5</v>
      </c>
      <c r="F29" s="3">
        <f>D29*F4</f>
        <v>718.19999999999993</v>
      </c>
      <c r="G29" s="3">
        <f>D29*G3</f>
        <v>718.19999999999993</v>
      </c>
      <c r="H29" s="194">
        <f>E29+F29+G29</f>
        <v>2034.8999999999996</v>
      </c>
      <c r="I29" s="203" t="s">
        <v>146</v>
      </c>
      <c r="J29" s="59" t="s">
        <v>111</v>
      </c>
      <c r="K29" s="35"/>
      <c r="L29" s="48"/>
      <c r="M29" s="87">
        <f t="shared" si="0"/>
        <v>0</v>
      </c>
    </row>
    <row r="30" spans="1:13">
      <c r="A30" s="846" t="s">
        <v>14</v>
      </c>
      <c r="B30" s="788"/>
      <c r="C30" s="181">
        <v>7.5</v>
      </c>
      <c r="D30" s="3">
        <v>9</v>
      </c>
      <c r="E30" s="3">
        <f>C30*E4</f>
        <v>75</v>
      </c>
      <c r="F30" s="3">
        <f>D30*F4</f>
        <v>90</v>
      </c>
      <c r="G30" s="3">
        <f>D30*G3</f>
        <v>90</v>
      </c>
      <c r="H30" s="194">
        <f t="shared" ref="H30:H46" si="3">E30+F30+G30</f>
        <v>255</v>
      </c>
      <c r="I30" s="203" t="s">
        <v>40</v>
      </c>
      <c r="J30" s="59" t="s">
        <v>111</v>
      </c>
      <c r="K30" s="35">
        <f>H53/1000</f>
        <v>0.6</v>
      </c>
      <c r="L30" s="3"/>
      <c r="M30" s="87">
        <f t="shared" si="0"/>
        <v>-0.6</v>
      </c>
    </row>
    <row r="31" spans="1:13" ht="15" customHeight="1">
      <c r="A31" s="846" t="s">
        <v>15</v>
      </c>
      <c r="B31" s="788"/>
      <c r="C31" s="3">
        <v>7.2</v>
      </c>
      <c r="D31" s="3">
        <v>8.64</v>
      </c>
      <c r="E31" s="3">
        <f>C31*E4</f>
        <v>72</v>
      </c>
      <c r="F31" s="3">
        <f>D31*F4</f>
        <v>86.4</v>
      </c>
      <c r="G31" s="3">
        <f>D31*G3</f>
        <v>86.4</v>
      </c>
      <c r="H31" s="194">
        <f t="shared" si="3"/>
        <v>244.8</v>
      </c>
      <c r="I31" s="333" t="s">
        <v>47</v>
      </c>
      <c r="J31" s="59" t="s">
        <v>111</v>
      </c>
      <c r="K31" s="66"/>
      <c r="L31" s="66"/>
      <c r="M31" s="135">
        <f t="shared" si="0"/>
        <v>0</v>
      </c>
    </row>
    <row r="32" spans="1:13" ht="15" customHeight="1">
      <c r="A32" s="846" t="s">
        <v>49</v>
      </c>
      <c r="B32" s="788"/>
      <c r="C32" s="3">
        <v>16.38</v>
      </c>
      <c r="D32" s="3">
        <v>19.66</v>
      </c>
      <c r="E32" s="3">
        <f>C32*E4</f>
        <v>163.79999999999998</v>
      </c>
      <c r="F32" s="3">
        <f>D32*F4</f>
        <v>196.6</v>
      </c>
      <c r="G32" s="3">
        <f>D32*G3</f>
        <v>196.6</v>
      </c>
      <c r="H32" s="194">
        <f>E32+F32+G32</f>
        <v>557</v>
      </c>
      <c r="I32" s="203" t="s">
        <v>9</v>
      </c>
      <c r="J32" s="59" t="s">
        <v>111</v>
      </c>
      <c r="K32" s="66"/>
      <c r="L32" s="66"/>
      <c r="M32" s="135">
        <f t="shared" si="0"/>
        <v>0</v>
      </c>
    </row>
    <row r="33" spans="1:13" ht="15" customHeight="1">
      <c r="A33" s="846" t="s">
        <v>21</v>
      </c>
      <c r="B33" s="788"/>
      <c r="C33" s="3">
        <v>3</v>
      </c>
      <c r="D33" s="3">
        <v>3.6</v>
      </c>
      <c r="E33" s="3">
        <f>C33*E4</f>
        <v>30</v>
      </c>
      <c r="F33" s="3">
        <f>D33*F4</f>
        <v>36</v>
      </c>
      <c r="G33" s="3">
        <f>D33*G3</f>
        <v>36</v>
      </c>
      <c r="H33" s="194">
        <f t="shared" si="3"/>
        <v>102</v>
      </c>
      <c r="I33" s="203" t="s">
        <v>31</v>
      </c>
      <c r="J33" s="59" t="s">
        <v>111</v>
      </c>
      <c r="K33" s="66">
        <f>H14/1000</f>
        <v>8.9999999999999993E-3</v>
      </c>
      <c r="L33" s="66"/>
      <c r="M33" s="135">
        <f t="shared" si="0"/>
        <v>-8.9999999999999993E-3</v>
      </c>
    </row>
    <row r="34" spans="1:13">
      <c r="A34" s="846" t="s">
        <v>6</v>
      </c>
      <c r="B34" s="788"/>
      <c r="C34" s="3">
        <v>0.5</v>
      </c>
      <c r="D34" s="3">
        <v>0.7</v>
      </c>
      <c r="E34" s="3">
        <f>C34*E4</f>
        <v>5</v>
      </c>
      <c r="F34" s="3">
        <f>D34*F4</f>
        <v>7</v>
      </c>
      <c r="G34" s="3">
        <f>D34*G3</f>
        <v>7</v>
      </c>
      <c r="H34" s="194">
        <f t="shared" si="3"/>
        <v>19</v>
      </c>
      <c r="I34" s="203" t="s">
        <v>92</v>
      </c>
      <c r="J34" s="59" t="s">
        <v>111</v>
      </c>
      <c r="K34" s="66"/>
      <c r="L34" s="66"/>
      <c r="M34" s="135">
        <f t="shared" si="0"/>
        <v>0</v>
      </c>
    </row>
    <row r="35" spans="1:13" ht="15.75" thickBot="1">
      <c r="A35" s="865" t="s">
        <v>211</v>
      </c>
      <c r="B35" s="788"/>
      <c r="C35" s="62">
        <v>17.5</v>
      </c>
      <c r="D35" s="62">
        <v>26.33</v>
      </c>
      <c r="E35" s="62">
        <f>C35*E4</f>
        <v>175</v>
      </c>
      <c r="F35" s="62">
        <f>D35*F4</f>
        <v>263.29999999999995</v>
      </c>
      <c r="G35" s="3">
        <f>D35*G3</f>
        <v>263.29999999999995</v>
      </c>
      <c r="H35" s="194">
        <f t="shared" si="3"/>
        <v>701.59999999999991</v>
      </c>
      <c r="I35" s="198" t="s">
        <v>235</v>
      </c>
      <c r="J35" s="59" t="s">
        <v>111</v>
      </c>
      <c r="K35" s="85">
        <f>H62/1000</f>
        <v>0.33700000000000002</v>
      </c>
      <c r="L35" s="4"/>
      <c r="M35" s="87">
        <f t="shared" si="0"/>
        <v>-0.33700000000000002</v>
      </c>
    </row>
    <row r="36" spans="1:13">
      <c r="A36" s="864" t="s">
        <v>190</v>
      </c>
      <c r="B36" s="526" t="s">
        <v>163</v>
      </c>
      <c r="C36" s="311">
        <v>11.97</v>
      </c>
      <c r="D36" s="311">
        <v>17.96</v>
      </c>
      <c r="E36" s="311">
        <f>C36*E4</f>
        <v>119.7</v>
      </c>
      <c r="F36" s="311">
        <f>D36*F4</f>
        <v>179.60000000000002</v>
      </c>
      <c r="G36" s="6">
        <f>D36*G3</f>
        <v>179.60000000000002</v>
      </c>
      <c r="H36" s="215">
        <f>E36+F36+G36</f>
        <v>478.90000000000003</v>
      </c>
      <c r="I36" s="202" t="s">
        <v>13</v>
      </c>
      <c r="J36" s="59" t="s">
        <v>112</v>
      </c>
      <c r="K36" s="86"/>
      <c r="L36" s="4"/>
      <c r="M36" s="87">
        <f t="shared" si="0"/>
        <v>0</v>
      </c>
    </row>
    <row r="37" spans="1:13">
      <c r="A37" s="641"/>
      <c r="B37" s="526" t="s">
        <v>15</v>
      </c>
      <c r="C37" s="311">
        <v>1.19</v>
      </c>
      <c r="D37" s="311">
        <v>1.79</v>
      </c>
      <c r="E37" s="311">
        <f>C37*E4</f>
        <v>11.899999999999999</v>
      </c>
      <c r="F37" s="311">
        <f>D37*F4</f>
        <v>17.899999999999999</v>
      </c>
      <c r="G37" s="6">
        <f>D37*G3</f>
        <v>17.899999999999999</v>
      </c>
      <c r="H37" s="215">
        <f>E37+F37+G37</f>
        <v>47.699999999999996</v>
      </c>
      <c r="I37" s="202" t="s">
        <v>6</v>
      </c>
      <c r="J37" s="59" t="s">
        <v>111</v>
      </c>
      <c r="K37" s="35">
        <f>(H11+H39+H34+H46+H60)/1000</f>
        <v>5.0500000000000003E-2</v>
      </c>
      <c r="L37" s="3"/>
      <c r="M37" s="87">
        <f t="shared" si="0"/>
        <v>-5.0500000000000003E-2</v>
      </c>
    </row>
    <row r="38" spans="1:13">
      <c r="A38" s="641"/>
      <c r="B38" s="526" t="s">
        <v>16</v>
      </c>
      <c r="C38" s="311">
        <v>0.96</v>
      </c>
      <c r="D38" s="311">
        <v>1.44</v>
      </c>
      <c r="E38" s="311">
        <f>C38*E4</f>
        <v>9.6</v>
      </c>
      <c r="F38" s="311">
        <f>D38*F4</f>
        <v>14.399999999999999</v>
      </c>
      <c r="G38" s="6">
        <f>D38*G3</f>
        <v>14.399999999999999</v>
      </c>
      <c r="H38" s="215">
        <f>E38+F38+G38</f>
        <v>38.4</v>
      </c>
      <c r="I38" s="202" t="s">
        <v>17</v>
      </c>
      <c r="J38" s="59" t="s">
        <v>111</v>
      </c>
      <c r="K38" s="35">
        <f>(H29+H42)/1000</f>
        <v>5.2188999999999997</v>
      </c>
      <c r="L38" s="3"/>
      <c r="M38" s="87">
        <f t="shared" si="0"/>
        <v>-5.2188999999999997</v>
      </c>
    </row>
    <row r="39" spans="1:13" ht="15.75" thickBot="1">
      <c r="A39" s="642"/>
      <c r="B39" s="526" t="s">
        <v>6</v>
      </c>
      <c r="C39" s="311">
        <v>0.1</v>
      </c>
      <c r="D39" s="311">
        <v>0.15</v>
      </c>
      <c r="E39" s="311">
        <f>C39*E4</f>
        <v>1</v>
      </c>
      <c r="F39" s="311">
        <f>D39*F4</f>
        <v>1.5</v>
      </c>
      <c r="G39" s="6">
        <f>D39*G3</f>
        <v>1.5</v>
      </c>
      <c r="H39" s="215">
        <f>E39+F39+G39</f>
        <v>4</v>
      </c>
      <c r="I39" s="203" t="s">
        <v>161</v>
      </c>
      <c r="J39" s="59" t="s">
        <v>112</v>
      </c>
      <c r="K39" s="66">
        <f>H24/1000</f>
        <v>1.2872000000000001</v>
      </c>
      <c r="L39" s="3"/>
      <c r="M39" s="87">
        <f t="shared" si="0"/>
        <v>-1.2872000000000001</v>
      </c>
    </row>
    <row r="40" spans="1:13" ht="15" customHeight="1" thickBot="1">
      <c r="A40" s="852" t="s">
        <v>51</v>
      </c>
      <c r="B40" s="848"/>
      <c r="C40" s="288">
        <v>6</v>
      </c>
      <c r="D40" s="288">
        <v>7</v>
      </c>
      <c r="E40" s="288">
        <f>C40*E4</f>
        <v>60</v>
      </c>
      <c r="F40" s="288">
        <f>D40*F4</f>
        <v>70</v>
      </c>
      <c r="G40" s="139">
        <f>D40*G3</f>
        <v>70</v>
      </c>
      <c r="H40" s="176">
        <f>E40+F40+G40</f>
        <v>200</v>
      </c>
      <c r="I40" s="203" t="s">
        <v>131</v>
      </c>
      <c r="J40" s="59" t="s">
        <v>112</v>
      </c>
      <c r="K40" s="35"/>
      <c r="L40" s="3"/>
      <c r="M40" s="87">
        <f t="shared" si="0"/>
        <v>0</v>
      </c>
    </row>
    <row r="41" spans="1:13">
      <c r="A41" s="857" t="s">
        <v>242</v>
      </c>
      <c r="B41" s="351" t="s">
        <v>86</v>
      </c>
      <c r="C41" s="351">
        <v>80.5</v>
      </c>
      <c r="D41" s="351">
        <v>97.5</v>
      </c>
      <c r="E41" s="351">
        <f>C41*E4</f>
        <v>805</v>
      </c>
      <c r="F41" s="204">
        <f>D41*F4</f>
        <v>975</v>
      </c>
      <c r="G41" s="584"/>
      <c r="H41" s="245">
        <f>E41+F41</f>
        <v>1780</v>
      </c>
      <c r="I41" s="202" t="s">
        <v>78</v>
      </c>
      <c r="J41" s="59" t="s">
        <v>111</v>
      </c>
      <c r="K41" s="35">
        <f>H28/1000</f>
        <v>0.51</v>
      </c>
      <c r="L41" s="3"/>
      <c r="M41" s="87">
        <f t="shared" si="0"/>
        <v>-0.51</v>
      </c>
    </row>
    <row r="42" spans="1:13">
      <c r="A42" s="858"/>
      <c r="B42" s="389" t="s">
        <v>17</v>
      </c>
      <c r="C42" s="242">
        <v>144.69999999999999</v>
      </c>
      <c r="D42" s="242">
        <v>173.7</v>
      </c>
      <c r="E42" s="242">
        <f>C42*E4</f>
        <v>1447</v>
      </c>
      <c r="F42" s="201">
        <f>D42*F4</f>
        <v>1737</v>
      </c>
      <c r="G42" s="585"/>
      <c r="H42" s="245">
        <f t="shared" si="3"/>
        <v>3184</v>
      </c>
      <c r="I42" s="202" t="s">
        <v>15</v>
      </c>
      <c r="J42" s="59" t="s">
        <v>111</v>
      </c>
      <c r="K42" s="35">
        <f>(H31+H37+H45)/1000</f>
        <v>0.54149999999999998</v>
      </c>
      <c r="L42" s="3"/>
      <c r="M42" s="87">
        <f t="shared" si="0"/>
        <v>-0.54149999999999998</v>
      </c>
    </row>
    <row r="43" spans="1:13">
      <c r="A43" s="858"/>
      <c r="B43" s="242" t="s">
        <v>14</v>
      </c>
      <c r="C43" s="242">
        <v>5.9</v>
      </c>
      <c r="D43" s="242">
        <v>7.1</v>
      </c>
      <c r="E43" s="242">
        <f>C43*E4</f>
        <v>59</v>
      </c>
      <c r="F43" s="201">
        <f>D43*F4</f>
        <v>71</v>
      </c>
      <c r="G43" s="585"/>
      <c r="H43" s="245">
        <f t="shared" si="3"/>
        <v>130</v>
      </c>
      <c r="I43" s="202" t="s">
        <v>14</v>
      </c>
      <c r="J43" s="59" t="s">
        <v>111</v>
      </c>
      <c r="K43" s="35">
        <f>(H30+H43)/1000</f>
        <v>0.38500000000000001</v>
      </c>
      <c r="L43" s="3"/>
      <c r="M43" s="87">
        <f t="shared" si="0"/>
        <v>-0.38500000000000001</v>
      </c>
    </row>
    <row r="44" spans="1:13">
      <c r="A44" s="858"/>
      <c r="B44" s="242" t="s">
        <v>7</v>
      </c>
      <c r="C44" s="242">
        <v>3.8</v>
      </c>
      <c r="D44" s="242">
        <v>4.5999999999999996</v>
      </c>
      <c r="E44" s="242">
        <f>C44*E4</f>
        <v>38</v>
      </c>
      <c r="F44" s="201">
        <f>D44*F4</f>
        <v>46</v>
      </c>
      <c r="G44" s="585"/>
      <c r="H44" s="245">
        <f t="shared" si="3"/>
        <v>84</v>
      </c>
      <c r="I44" s="202" t="s">
        <v>50</v>
      </c>
      <c r="J44" s="59" t="s">
        <v>111</v>
      </c>
      <c r="K44" s="35"/>
      <c r="L44" s="3"/>
      <c r="M44" s="87">
        <f t="shared" si="0"/>
        <v>0</v>
      </c>
    </row>
    <row r="45" spans="1:13" ht="15" customHeight="1">
      <c r="A45" s="858"/>
      <c r="B45" s="242" t="s">
        <v>15</v>
      </c>
      <c r="C45" s="242">
        <v>11.3</v>
      </c>
      <c r="D45" s="242">
        <v>13.6</v>
      </c>
      <c r="E45" s="242">
        <f>C45*E4</f>
        <v>113</v>
      </c>
      <c r="F45" s="201">
        <f>D45*F4</f>
        <v>136</v>
      </c>
      <c r="G45" s="585"/>
      <c r="H45" s="245">
        <f t="shared" si="3"/>
        <v>249</v>
      </c>
      <c r="I45" s="255" t="s">
        <v>28</v>
      </c>
      <c r="J45" s="59" t="s">
        <v>111</v>
      </c>
      <c r="K45" s="35">
        <f>H22/1000</f>
        <v>2</v>
      </c>
      <c r="L45" s="3"/>
      <c r="M45" s="87">
        <f t="shared" si="0"/>
        <v>-2</v>
      </c>
    </row>
    <row r="46" spans="1:13" ht="15.75" thickBot="1">
      <c r="A46" s="859"/>
      <c r="B46" s="220" t="s">
        <v>6</v>
      </c>
      <c r="C46" s="220">
        <v>0.6</v>
      </c>
      <c r="D46" s="220">
        <v>0.7</v>
      </c>
      <c r="E46" s="220">
        <f>C46*E4</f>
        <v>6</v>
      </c>
      <c r="F46" s="221">
        <f>D46*F4</f>
        <v>7</v>
      </c>
      <c r="G46" s="586"/>
      <c r="H46" s="246">
        <f t="shared" si="3"/>
        <v>13</v>
      </c>
      <c r="I46" s="255" t="s">
        <v>69</v>
      </c>
      <c r="J46" s="59" t="s">
        <v>111</v>
      </c>
      <c r="K46" s="35"/>
      <c r="L46" s="3"/>
      <c r="M46" s="87">
        <f t="shared" si="0"/>
        <v>0</v>
      </c>
    </row>
    <row r="47" spans="1:13">
      <c r="A47" s="682" t="s">
        <v>223</v>
      </c>
      <c r="B47" s="264" t="s">
        <v>52</v>
      </c>
      <c r="C47" s="178">
        <v>17.5</v>
      </c>
      <c r="D47" s="178">
        <v>21</v>
      </c>
      <c r="E47" s="178">
        <f>C47*E4</f>
        <v>175</v>
      </c>
      <c r="F47" s="7">
        <f>D47*F4</f>
        <v>210</v>
      </c>
      <c r="G47" s="708"/>
      <c r="H47" s="10">
        <f>E47+F47</f>
        <v>385</v>
      </c>
      <c r="I47" s="255" t="s">
        <v>56</v>
      </c>
      <c r="J47" s="59" t="s">
        <v>111</v>
      </c>
      <c r="K47" s="35"/>
      <c r="L47" s="3"/>
      <c r="M47" s="87">
        <f t="shared" si="0"/>
        <v>0</v>
      </c>
    </row>
    <row r="48" spans="1:13">
      <c r="A48" s="807"/>
      <c r="B48" s="37" t="s">
        <v>5</v>
      </c>
      <c r="C48" s="3">
        <v>150</v>
      </c>
      <c r="D48" s="3">
        <v>180</v>
      </c>
      <c r="E48" s="3">
        <f>C48*E4</f>
        <v>1500</v>
      </c>
      <c r="F48" s="8">
        <f>D48*F4</f>
        <v>1800</v>
      </c>
      <c r="G48" s="585"/>
      <c r="H48" s="11">
        <f>E48+F48</f>
        <v>3300</v>
      </c>
      <c r="I48" s="198" t="s">
        <v>49</v>
      </c>
      <c r="J48" s="60" t="s">
        <v>112</v>
      </c>
      <c r="K48" s="35">
        <f>H32/1000</f>
        <v>0.55700000000000005</v>
      </c>
      <c r="L48" s="3"/>
      <c r="M48" s="87">
        <f t="shared" si="0"/>
        <v>-0.55700000000000005</v>
      </c>
    </row>
    <row r="49" spans="1:14" ht="15.75" thickBot="1">
      <c r="A49" s="683"/>
      <c r="B49" s="267" t="s">
        <v>10</v>
      </c>
      <c r="C49" s="139">
        <v>5</v>
      </c>
      <c r="D49" s="139">
        <v>6</v>
      </c>
      <c r="E49" s="139">
        <f>C49*E4</f>
        <v>50</v>
      </c>
      <c r="F49" s="9">
        <f>D49*F4</f>
        <v>60</v>
      </c>
      <c r="G49" s="586"/>
      <c r="H49" s="12">
        <f>E49+F49</f>
        <v>110</v>
      </c>
      <c r="I49" s="198" t="s">
        <v>52</v>
      </c>
      <c r="J49" s="59" t="s">
        <v>111</v>
      </c>
      <c r="K49" s="35">
        <f>H47/1000</f>
        <v>0.38500000000000001</v>
      </c>
      <c r="L49" s="3"/>
      <c r="M49" s="87">
        <f t="shared" si="0"/>
        <v>-0.38500000000000001</v>
      </c>
    </row>
    <row r="50" spans="1:14" ht="15.75" thickBot="1">
      <c r="A50" s="709" t="s">
        <v>119</v>
      </c>
      <c r="B50" s="710"/>
      <c r="C50" s="217">
        <v>35</v>
      </c>
      <c r="D50" s="217">
        <v>45</v>
      </c>
      <c r="E50" s="217">
        <f>C50*E4</f>
        <v>350</v>
      </c>
      <c r="F50" s="259">
        <f>D50*F4</f>
        <v>450</v>
      </c>
      <c r="G50" s="259">
        <f>(G3+G4)*D50</f>
        <v>450</v>
      </c>
      <c r="H50" s="40">
        <f>E50+F50+G50</f>
        <v>1250</v>
      </c>
      <c r="I50" s="250" t="s">
        <v>80</v>
      </c>
      <c r="J50" s="59" t="s">
        <v>111</v>
      </c>
      <c r="K50" s="35"/>
      <c r="L50" s="3"/>
      <c r="M50" s="87">
        <f t="shared" si="0"/>
        <v>0</v>
      </c>
    </row>
    <row r="51" spans="1:14" ht="15.75" thickBot="1">
      <c r="A51" s="866" t="s">
        <v>212</v>
      </c>
      <c r="B51" s="867"/>
      <c r="C51" s="867"/>
      <c r="D51" s="867"/>
      <c r="E51" s="867"/>
      <c r="F51" s="867"/>
      <c r="G51" s="867"/>
      <c r="H51" s="868"/>
      <c r="I51" s="250" t="s">
        <v>77</v>
      </c>
      <c r="J51" s="59" t="s">
        <v>111</v>
      </c>
      <c r="K51" s="35"/>
      <c r="L51" s="3"/>
      <c r="M51" s="87">
        <f t="shared" si="0"/>
        <v>0</v>
      </c>
    </row>
    <row r="52" spans="1:14">
      <c r="A52" s="872" t="s">
        <v>62</v>
      </c>
      <c r="B52" s="873"/>
      <c r="C52" s="455">
        <v>155</v>
      </c>
      <c r="D52" s="108">
        <v>185</v>
      </c>
      <c r="E52" s="108">
        <f>C52*E4</f>
        <v>1550</v>
      </c>
      <c r="F52" s="329">
        <f>D52*F4</f>
        <v>1850</v>
      </c>
      <c r="G52" s="601"/>
      <c r="H52" s="455">
        <f>E52+F52</f>
        <v>3400</v>
      </c>
      <c r="I52" s="250" t="s">
        <v>22</v>
      </c>
      <c r="J52" s="59" t="s">
        <v>111</v>
      </c>
      <c r="K52" s="66"/>
      <c r="L52" s="3"/>
      <c r="M52" s="87">
        <f t="shared" si="0"/>
        <v>0</v>
      </c>
    </row>
    <row r="53" spans="1:14" ht="15.75" thickBot="1">
      <c r="A53" s="753" t="s">
        <v>40</v>
      </c>
      <c r="B53" s="754"/>
      <c r="C53" s="451">
        <v>20</v>
      </c>
      <c r="D53" s="452">
        <v>40</v>
      </c>
      <c r="E53" s="452">
        <f>C53*E4</f>
        <v>200</v>
      </c>
      <c r="F53" s="453">
        <f>D53*F4</f>
        <v>400</v>
      </c>
      <c r="G53" s="602"/>
      <c r="H53" s="454">
        <f t="shared" ref="H53" si="4">E53+F53</f>
        <v>600</v>
      </c>
      <c r="I53" s="250" t="s">
        <v>12</v>
      </c>
      <c r="J53" s="59" t="s">
        <v>111</v>
      </c>
      <c r="K53" s="66">
        <f>H19/1000</f>
        <v>0.55000000000000004</v>
      </c>
      <c r="L53" s="3"/>
      <c r="M53" s="87">
        <f t="shared" si="0"/>
        <v>-0.55000000000000004</v>
      </c>
    </row>
    <row r="54" spans="1:14" ht="15.75" thickBot="1">
      <c r="A54" s="711" t="s">
        <v>272</v>
      </c>
      <c r="B54" s="874"/>
      <c r="C54" s="874"/>
      <c r="D54" s="874"/>
      <c r="E54" s="874"/>
      <c r="F54" s="874"/>
      <c r="G54" s="874"/>
      <c r="H54" s="875"/>
      <c r="I54" s="198" t="s">
        <v>104</v>
      </c>
      <c r="J54" s="59" t="s">
        <v>111</v>
      </c>
      <c r="K54" s="66"/>
      <c r="L54" s="3"/>
      <c r="M54" s="87">
        <f t="shared" si="0"/>
        <v>0</v>
      </c>
    </row>
    <row r="55" spans="1:14" ht="15.75" customHeight="1">
      <c r="A55" s="869" t="s">
        <v>54</v>
      </c>
      <c r="B55" s="870"/>
      <c r="C55" s="180">
        <v>87.89</v>
      </c>
      <c r="D55" s="180">
        <v>103.4</v>
      </c>
      <c r="E55" s="180">
        <f>C55*E4</f>
        <v>878.9</v>
      </c>
      <c r="F55" s="249">
        <f>D55*F4</f>
        <v>1034</v>
      </c>
      <c r="G55" s="783"/>
      <c r="H55" s="404">
        <f t="shared" ref="H55:H61" si="5">E55+F55</f>
        <v>1912.9</v>
      </c>
      <c r="I55" s="198" t="s">
        <v>119</v>
      </c>
      <c r="J55" s="59" t="s">
        <v>111</v>
      </c>
      <c r="K55" s="35">
        <f>H50/1000</f>
        <v>1.25</v>
      </c>
      <c r="L55" s="3"/>
      <c r="M55" s="87">
        <f t="shared" si="0"/>
        <v>-1.25</v>
      </c>
    </row>
    <row r="56" spans="1:14">
      <c r="A56" s="597" t="s">
        <v>24</v>
      </c>
      <c r="B56" s="871"/>
      <c r="C56" s="226">
        <v>13.5</v>
      </c>
      <c r="D56" s="226">
        <v>15.7</v>
      </c>
      <c r="E56" s="62">
        <f>C56*E4</f>
        <v>135</v>
      </c>
      <c r="F56" s="170">
        <f>D56*F4</f>
        <v>157</v>
      </c>
      <c r="G56" s="718"/>
      <c r="H56" s="287">
        <f t="shared" si="5"/>
        <v>292</v>
      </c>
      <c r="I56" s="198" t="s">
        <v>127</v>
      </c>
      <c r="J56" s="59" t="s">
        <v>111</v>
      </c>
      <c r="K56" s="35"/>
      <c r="L56" s="3"/>
      <c r="M56" s="87">
        <f>L56-K56</f>
        <v>0</v>
      </c>
    </row>
    <row r="57" spans="1:14">
      <c r="A57" s="597" t="s">
        <v>16</v>
      </c>
      <c r="B57" s="581"/>
      <c r="C57" s="226">
        <v>7.56</v>
      </c>
      <c r="D57" s="226">
        <v>8.8800000000000008</v>
      </c>
      <c r="E57" s="62">
        <f>C57*E4</f>
        <v>75.599999999999994</v>
      </c>
      <c r="F57" s="170">
        <f>D57*F4</f>
        <v>88.800000000000011</v>
      </c>
      <c r="G57" s="718"/>
      <c r="H57" s="287">
        <f t="shared" si="5"/>
        <v>164.4</v>
      </c>
      <c r="I57" s="403" t="s">
        <v>208</v>
      </c>
      <c r="J57" s="124" t="s">
        <v>117</v>
      </c>
      <c r="K57" s="34"/>
      <c r="L57" s="3"/>
      <c r="M57" s="87">
        <f t="shared" ref="M57" si="6">L57-K57</f>
        <v>0</v>
      </c>
    </row>
    <row r="58" spans="1:14">
      <c r="A58" s="597" t="s">
        <v>10</v>
      </c>
      <c r="B58" s="581"/>
      <c r="C58" s="62">
        <v>6.3</v>
      </c>
      <c r="D58" s="62">
        <v>7.4</v>
      </c>
      <c r="E58" s="62">
        <f>C58*E4</f>
        <v>63</v>
      </c>
      <c r="F58" s="170">
        <f>D58*F4</f>
        <v>74</v>
      </c>
      <c r="G58" s="718"/>
      <c r="H58" s="287">
        <f t="shared" si="5"/>
        <v>137</v>
      </c>
      <c r="I58" s="240"/>
      <c r="J58" s="241"/>
      <c r="K58" s="161"/>
      <c r="L58" s="239"/>
      <c r="M58" s="175"/>
    </row>
    <row r="59" spans="1:14" ht="15" customHeight="1">
      <c r="A59" s="597" t="s">
        <v>51</v>
      </c>
      <c r="B59" s="581"/>
      <c r="C59" s="62">
        <v>5</v>
      </c>
      <c r="D59" s="62">
        <v>5</v>
      </c>
      <c r="E59" s="62">
        <f>C59*E4</f>
        <v>50</v>
      </c>
      <c r="F59" s="170">
        <f>D59*F4</f>
        <v>50</v>
      </c>
      <c r="G59" s="718"/>
      <c r="H59" s="287">
        <f t="shared" si="5"/>
        <v>100</v>
      </c>
      <c r="N59" s="80"/>
    </row>
    <row r="60" spans="1:14" ht="15" customHeight="1">
      <c r="A60" s="597" t="s">
        <v>6</v>
      </c>
      <c r="B60" s="581"/>
      <c r="C60" s="62">
        <v>0.25</v>
      </c>
      <c r="D60" s="62">
        <v>0.3</v>
      </c>
      <c r="E60" s="62">
        <f>C60*E4</f>
        <v>2.5</v>
      </c>
      <c r="F60" s="170">
        <f>D60*F4</f>
        <v>3</v>
      </c>
      <c r="G60" s="718"/>
      <c r="H60" s="287">
        <f t="shared" si="5"/>
        <v>5.5</v>
      </c>
      <c r="N60" s="80"/>
    </row>
    <row r="61" spans="1:14" ht="15.75" thickBot="1">
      <c r="A61" s="597" t="s">
        <v>5</v>
      </c>
      <c r="B61" s="581"/>
      <c r="C61" s="62">
        <v>15</v>
      </c>
      <c r="D61" s="62">
        <v>5.2</v>
      </c>
      <c r="E61" s="62">
        <f>C61*E4</f>
        <v>150</v>
      </c>
      <c r="F61" s="170">
        <f>D61*F4</f>
        <v>52</v>
      </c>
      <c r="G61" s="634"/>
      <c r="H61" s="287">
        <f t="shared" si="5"/>
        <v>202</v>
      </c>
    </row>
    <row r="62" spans="1:14">
      <c r="A62" s="620" t="s">
        <v>232</v>
      </c>
      <c r="B62" s="436" t="s">
        <v>66</v>
      </c>
      <c r="C62" s="50">
        <v>15.3</v>
      </c>
      <c r="D62" s="50">
        <v>18.399999999999999</v>
      </c>
      <c r="E62" s="50">
        <f>C62*E4</f>
        <v>153</v>
      </c>
      <c r="F62" s="328">
        <f>D62*F4</f>
        <v>184</v>
      </c>
      <c r="G62" s="791"/>
      <c r="H62" s="298">
        <f>E62+F62</f>
        <v>337</v>
      </c>
    </row>
    <row r="63" spans="1:14">
      <c r="A63" s="748"/>
      <c r="B63" s="486" t="s">
        <v>5</v>
      </c>
      <c r="C63" s="108">
        <v>150</v>
      </c>
      <c r="D63" s="108">
        <v>180</v>
      </c>
      <c r="E63" s="108">
        <f>C63*E4</f>
        <v>1500</v>
      </c>
      <c r="F63" s="329">
        <f>D63*F4</f>
        <v>1800</v>
      </c>
      <c r="G63" s="802"/>
      <c r="H63" s="299">
        <f>E63+F63</f>
        <v>3300</v>
      </c>
    </row>
    <row r="64" spans="1:14" ht="15.75" thickBot="1">
      <c r="A64" s="780"/>
      <c r="B64" s="402" t="s">
        <v>10</v>
      </c>
      <c r="C64" s="94">
        <v>5</v>
      </c>
      <c r="D64" s="94">
        <v>6</v>
      </c>
      <c r="E64" s="94">
        <f>C64*E4</f>
        <v>50</v>
      </c>
      <c r="F64" s="359">
        <f>D64*F4</f>
        <v>60</v>
      </c>
      <c r="G64" s="792"/>
      <c r="H64" s="302">
        <f>E64+F64</f>
        <v>110</v>
      </c>
    </row>
    <row r="65" spans="1:8">
      <c r="A65"/>
      <c r="B65"/>
      <c r="C65"/>
      <c r="D65"/>
      <c r="E65"/>
      <c r="F65"/>
      <c r="G65"/>
      <c r="H65"/>
    </row>
    <row r="79" spans="1:8" ht="15" customHeight="1"/>
    <row r="88" ht="16.5" customHeight="1"/>
    <row r="95" ht="15" customHeight="1"/>
  </sheetData>
  <mergeCells count="59">
    <mergeCell ref="A51:H51"/>
    <mergeCell ref="A53:B53"/>
    <mergeCell ref="A58:B58"/>
    <mergeCell ref="G55:G61"/>
    <mergeCell ref="A50:B50"/>
    <mergeCell ref="A59:B59"/>
    <mergeCell ref="A60:B60"/>
    <mergeCell ref="A55:B55"/>
    <mergeCell ref="A56:B56"/>
    <mergeCell ref="A52:B52"/>
    <mergeCell ref="A57:B57"/>
    <mergeCell ref="A54:H54"/>
    <mergeCell ref="A27:H27"/>
    <mergeCell ref="A20:B20"/>
    <mergeCell ref="A47:A49"/>
    <mergeCell ref="A23:H23"/>
    <mergeCell ref="G19:G20"/>
    <mergeCell ref="A41:A46"/>
    <mergeCell ref="G47:G49"/>
    <mergeCell ref="A19:B19"/>
    <mergeCell ref="A22:B22"/>
    <mergeCell ref="A24:A26"/>
    <mergeCell ref="A28:B28"/>
    <mergeCell ref="A32:B32"/>
    <mergeCell ref="A36:A39"/>
    <mergeCell ref="A35:B35"/>
    <mergeCell ref="G41:G46"/>
    <mergeCell ref="G62:G64"/>
    <mergeCell ref="A62:A64"/>
    <mergeCell ref="A61:B61"/>
    <mergeCell ref="C1:D2"/>
    <mergeCell ref="A17:B17"/>
    <mergeCell ref="A12:B12"/>
    <mergeCell ref="A14:B14"/>
    <mergeCell ref="A15:B15"/>
    <mergeCell ref="A13:H13"/>
    <mergeCell ref="G7:G12"/>
    <mergeCell ref="A5:H5"/>
    <mergeCell ref="G1:G2"/>
    <mergeCell ref="H1:H2"/>
    <mergeCell ref="A1:B2"/>
    <mergeCell ref="E1:F2"/>
    <mergeCell ref="A31:B31"/>
    <mergeCell ref="A9:B9"/>
    <mergeCell ref="A10:B10"/>
    <mergeCell ref="A6:H6"/>
    <mergeCell ref="A7:B7"/>
    <mergeCell ref="G52:G53"/>
    <mergeCell ref="A33:B33"/>
    <mergeCell ref="G14:G17"/>
    <mergeCell ref="A29:B29"/>
    <mergeCell ref="A30:B30"/>
    <mergeCell ref="A8:B8"/>
    <mergeCell ref="A21:H21"/>
    <mergeCell ref="A11:B11"/>
    <mergeCell ref="A34:B34"/>
    <mergeCell ref="A40:B40"/>
    <mergeCell ref="A16:B16"/>
    <mergeCell ref="A18:H18"/>
  </mergeCells>
  <pageMargins left="0.70866141732283472" right="0.70866141732283472" top="0.74803149606299213" bottom="0.74803149606299213" header="0.31496062992125984" footer="0.31496062992125984"/>
  <pageSetup paperSize="9" scale="92" orientation="portrait" r:id="rId1"/>
  <colBreaks count="1" manualBreakCount="1">
    <brk id="8" max="1048575" man="1"/>
  </colBreaks>
</worksheet>
</file>

<file path=xl/worksheets/sheet7.xml><?xml version="1.0" encoding="utf-8"?>
<worksheet xmlns="http://schemas.openxmlformats.org/spreadsheetml/2006/main" xmlns:r="http://schemas.openxmlformats.org/officeDocument/2006/relationships">
  <dimension ref="A1:N116"/>
  <sheetViews>
    <sheetView topLeftCell="A73" workbookViewId="0">
      <selection activeCell="D95" sqref="D95"/>
    </sheetView>
  </sheetViews>
  <sheetFormatPr defaultRowHeight="15"/>
  <cols>
    <col min="1" max="1" width="13.28515625" style="1" customWidth="1"/>
    <col min="2" max="2" width="20.140625" style="1" customWidth="1"/>
    <col min="3" max="3" width="8.140625" style="1" customWidth="1"/>
    <col min="4" max="4" width="8.42578125" style="1" customWidth="1"/>
    <col min="5" max="5" width="8.140625" style="1" customWidth="1"/>
    <col min="6" max="6" width="8.5703125" style="1" customWidth="1"/>
    <col min="7" max="7" width="9.28515625" style="162" bestFit="1" customWidth="1"/>
    <col min="8" max="8" width="8.5703125" style="1" customWidth="1"/>
    <col min="9" max="9" width="20.28515625" customWidth="1"/>
    <col min="10" max="10" width="5" customWidth="1"/>
    <col min="11" max="11" width="12.28515625" customWidth="1"/>
    <col min="12" max="12" width="12.7109375" customWidth="1"/>
    <col min="13" max="13" width="14.140625" customWidth="1"/>
    <col min="14" max="14" width="12" bestFit="1" customWidth="1"/>
  </cols>
  <sheetData>
    <row r="1" spans="1:14" ht="38.25" customHeight="1">
      <c r="A1" s="660" t="s">
        <v>79</v>
      </c>
      <c r="B1" s="661"/>
      <c r="C1" s="654" t="s">
        <v>38</v>
      </c>
      <c r="D1" s="655"/>
      <c r="E1" s="654" t="s">
        <v>98</v>
      </c>
      <c r="F1" s="655"/>
      <c r="G1" s="664" t="s">
        <v>132</v>
      </c>
      <c r="H1" s="666" t="s">
        <v>41</v>
      </c>
      <c r="I1" s="55" t="s">
        <v>94</v>
      </c>
      <c r="J1" s="72" t="s">
        <v>115</v>
      </c>
      <c r="K1" s="56" t="s">
        <v>93</v>
      </c>
      <c r="L1" s="57" t="s">
        <v>95</v>
      </c>
      <c r="M1" s="54" t="s">
        <v>101</v>
      </c>
    </row>
    <row r="2" spans="1:14" ht="15" customHeight="1" thickBot="1">
      <c r="A2" s="662"/>
      <c r="B2" s="663"/>
      <c r="C2" s="656"/>
      <c r="D2" s="657"/>
      <c r="E2" s="656"/>
      <c r="F2" s="657"/>
      <c r="G2" s="665"/>
      <c r="H2" s="667"/>
      <c r="I2" s="63" t="s">
        <v>108</v>
      </c>
      <c r="J2" s="59" t="s">
        <v>111</v>
      </c>
      <c r="K2" s="115">
        <f>H29/1000</f>
        <v>0.47670000000000001</v>
      </c>
      <c r="L2" s="81"/>
      <c r="M2" s="87">
        <f>L2-K2</f>
        <v>-0.47670000000000001</v>
      </c>
      <c r="N2" s="131">
        <f>B3</f>
        <v>0</v>
      </c>
    </row>
    <row r="3" spans="1:14" ht="15.75" thickBot="1">
      <c r="A3" s="17" t="s">
        <v>97</v>
      </c>
      <c r="B3" s="45"/>
      <c r="C3" s="17" t="s">
        <v>35</v>
      </c>
      <c r="D3" s="17" t="s">
        <v>36</v>
      </c>
      <c r="E3" s="15" t="s">
        <v>35</v>
      </c>
      <c r="F3" s="15" t="s">
        <v>36</v>
      </c>
      <c r="G3" s="166">
        <v>10</v>
      </c>
      <c r="H3" s="109" t="s">
        <v>133</v>
      </c>
      <c r="I3" s="63" t="s">
        <v>114</v>
      </c>
      <c r="J3" s="59" t="s">
        <v>111</v>
      </c>
      <c r="K3" s="35">
        <f>(H30+H45)/1000</f>
        <v>1.6577</v>
      </c>
      <c r="L3" s="48"/>
      <c r="M3" s="87">
        <f t="shared" ref="M3:M55" si="0">L3-K3</f>
        <v>-1.6577</v>
      </c>
    </row>
    <row r="4" spans="1:14" ht="15.75" thickBot="1">
      <c r="A4" s="97"/>
      <c r="B4" s="98"/>
      <c r="C4" s="98"/>
      <c r="D4" s="98"/>
      <c r="E4" s="46">
        <v>10</v>
      </c>
      <c r="F4" s="47">
        <v>10</v>
      </c>
      <c r="G4" s="167"/>
      <c r="H4" s="109" t="s">
        <v>134</v>
      </c>
      <c r="I4" s="63" t="s">
        <v>109</v>
      </c>
      <c r="J4" s="59" t="s">
        <v>111</v>
      </c>
      <c r="K4" s="35"/>
      <c r="L4" s="48"/>
      <c r="M4" s="87">
        <f t="shared" si="0"/>
        <v>0</v>
      </c>
    </row>
    <row r="5" spans="1:14" ht="16.5" thickBot="1">
      <c r="A5" s="616" t="s">
        <v>34</v>
      </c>
      <c r="B5" s="617"/>
      <c r="C5" s="617"/>
      <c r="D5" s="617"/>
      <c r="E5" s="617"/>
      <c r="F5" s="617"/>
      <c r="G5" s="617"/>
      <c r="H5" s="617"/>
      <c r="I5" s="23" t="s">
        <v>86</v>
      </c>
      <c r="J5" s="59" t="s">
        <v>111</v>
      </c>
      <c r="K5" s="35"/>
      <c r="L5" s="48"/>
      <c r="M5" s="87">
        <f t="shared" si="0"/>
        <v>0</v>
      </c>
    </row>
    <row r="6" spans="1:14" ht="15.75" thickBot="1">
      <c r="A6" s="613" t="s">
        <v>273</v>
      </c>
      <c r="B6" s="614"/>
      <c r="C6" s="614"/>
      <c r="D6" s="614"/>
      <c r="E6" s="614"/>
      <c r="F6" s="614"/>
      <c r="G6" s="628"/>
      <c r="H6" s="629"/>
      <c r="I6" s="23" t="s">
        <v>169</v>
      </c>
      <c r="J6" s="59" t="s">
        <v>111</v>
      </c>
      <c r="K6" s="35">
        <f>H78/1000</f>
        <v>0.94499999999999995</v>
      </c>
      <c r="L6" s="48"/>
      <c r="M6" s="87">
        <f t="shared" si="0"/>
        <v>-0.94499999999999995</v>
      </c>
    </row>
    <row r="7" spans="1:14">
      <c r="A7" s="603" t="s">
        <v>2</v>
      </c>
      <c r="B7" s="604"/>
      <c r="C7" s="13">
        <v>17.7</v>
      </c>
      <c r="D7" s="13">
        <v>22.5</v>
      </c>
      <c r="E7" s="13">
        <f>C7*E4</f>
        <v>177</v>
      </c>
      <c r="F7" s="20">
        <f>D7*F4</f>
        <v>225</v>
      </c>
      <c r="G7" s="598"/>
      <c r="H7" s="112">
        <f t="shared" ref="H7:H12" si="1">E7+F7</f>
        <v>402</v>
      </c>
      <c r="I7" s="23" t="s">
        <v>110</v>
      </c>
      <c r="J7" s="59" t="s">
        <v>111</v>
      </c>
      <c r="K7" s="35">
        <f>H77/1000</f>
        <v>1.224</v>
      </c>
      <c r="L7" s="48"/>
      <c r="M7" s="87">
        <f t="shared" si="0"/>
        <v>-1.224</v>
      </c>
    </row>
    <row r="8" spans="1:14">
      <c r="A8" s="605" t="s">
        <v>37</v>
      </c>
      <c r="B8" s="606"/>
      <c r="C8" s="3">
        <v>2</v>
      </c>
      <c r="D8" s="3">
        <v>2.5</v>
      </c>
      <c r="E8" s="3">
        <f>C8*E4</f>
        <v>20</v>
      </c>
      <c r="F8" s="8">
        <f>D8*F4</f>
        <v>25</v>
      </c>
      <c r="G8" s="599"/>
      <c r="H8" s="110">
        <f t="shared" si="1"/>
        <v>45</v>
      </c>
      <c r="I8" s="23" t="s">
        <v>87</v>
      </c>
      <c r="J8" s="59" t="s">
        <v>111</v>
      </c>
      <c r="K8" s="35">
        <f>(H11+H21+H41+H56+H70+H90)/1000</f>
        <v>0.30099999999999999</v>
      </c>
      <c r="L8" s="48"/>
      <c r="M8" s="87">
        <f t="shared" si="0"/>
        <v>-0.30099999999999999</v>
      </c>
    </row>
    <row r="9" spans="1:14">
      <c r="A9" s="605" t="s">
        <v>4</v>
      </c>
      <c r="B9" s="606"/>
      <c r="C9" s="3">
        <v>70</v>
      </c>
      <c r="D9" s="3">
        <v>90</v>
      </c>
      <c r="E9" s="3">
        <f>C9*E4</f>
        <v>700</v>
      </c>
      <c r="F9" s="8">
        <f>D9*F4</f>
        <v>900</v>
      </c>
      <c r="G9" s="599"/>
      <c r="H9" s="110">
        <f t="shared" si="1"/>
        <v>1600</v>
      </c>
      <c r="I9" s="23" t="s">
        <v>58</v>
      </c>
      <c r="J9" s="59" t="s">
        <v>112</v>
      </c>
      <c r="K9" s="35">
        <f>(H27+H37+H50+H74+H81)/1000</f>
        <v>0.26700000000000002</v>
      </c>
      <c r="L9" s="48"/>
      <c r="M9" s="87">
        <f t="shared" si="0"/>
        <v>-0.26700000000000002</v>
      </c>
    </row>
    <row r="10" spans="1:14">
      <c r="A10" s="605" t="s">
        <v>5</v>
      </c>
      <c r="B10" s="606"/>
      <c r="C10" s="3">
        <v>53</v>
      </c>
      <c r="D10" s="3">
        <v>68</v>
      </c>
      <c r="E10" s="3">
        <f>C10*E4</f>
        <v>530</v>
      </c>
      <c r="F10" s="8">
        <f>D10*F4</f>
        <v>680</v>
      </c>
      <c r="G10" s="599"/>
      <c r="H10" s="110">
        <f t="shared" si="1"/>
        <v>1210</v>
      </c>
      <c r="I10" s="24" t="s">
        <v>4</v>
      </c>
      <c r="J10" s="59" t="s">
        <v>112</v>
      </c>
      <c r="K10" s="35">
        <f>(H9+H16)/1000</f>
        <v>3.4</v>
      </c>
      <c r="L10" s="48"/>
      <c r="M10" s="87">
        <f t="shared" si="0"/>
        <v>-3.4</v>
      </c>
    </row>
    <row r="11" spans="1:14">
      <c r="A11" s="605" t="s">
        <v>7</v>
      </c>
      <c r="B11" s="606"/>
      <c r="C11" s="3">
        <v>3</v>
      </c>
      <c r="D11" s="3">
        <v>3</v>
      </c>
      <c r="E11" s="3">
        <f>C11*E4</f>
        <v>30</v>
      </c>
      <c r="F11" s="8">
        <f>D11*F4</f>
        <v>30</v>
      </c>
      <c r="G11" s="599"/>
      <c r="H11" s="110">
        <f t="shared" si="1"/>
        <v>60</v>
      </c>
      <c r="I11" s="25" t="s">
        <v>102</v>
      </c>
      <c r="J11" s="59" t="s">
        <v>112</v>
      </c>
      <c r="K11" s="35"/>
      <c r="L11" s="48"/>
      <c r="M11" s="87">
        <f t="shared" si="0"/>
        <v>0</v>
      </c>
    </row>
    <row r="12" spans="1:14" ht="15.75" thickBot="1">
      <c r="A12" s="638" t="s">
        <v>6</v>
      </c>
      <c r="B12" s="639"/>
      <c r="C12" s="6">
        <v>0.4</v>
      </c>
      <c r="D12" s="6">
        <v>0.5</v>
      </c>
      <c r="E12" s="6">
        <f>C12*E4</f>
        <v>4</v>
      </c>
      <c r="F12" s="16">
        <f>D12*F4</f>
        <v>5</v>
      </c>
      <c r="G12" s="600"/>
      <c r="H12" s="144">
        <f t="shared" si="1"/>
        <v>9</v>
      </c>
      <c r="I12" s="23" t="s">
        <v>27</v>
      </c>
      <c r="J12" s="59" t="s">
        <v>116</v>
      </c>
      <c r="K12" s="34">
        <f>H66/450</f>
        <v>7.5555555555555554</v>
      </c>
      <c r="L12" s="48"/>
      <c r="M12" s="87">
        <f t="shared" si="0"/>
        <v>-7.5555555555555554</v>
      </c>
    </row>
    <row r="13" spans="1:14" ht="15.75" thickBot="1">
      <c r="A13" s="613" t="s">
        <v>8</v>
      </c>
      <c r="B13" s="614"/>
      <c r="C13" s="614"/>
      <c r="D13" s="614"/>
      <c r="E13" s="614"/>
      <c r="F13" s="614"/>
      <c r="G13" s="628"/>
      <c r="H13" s="629"/>
      <c r="I13" s="23" t="s">
        <v>53</v>
      </c>
      <c r="J13" s="59" t="s">
        <v>116</v>
      </c>
      <c r="K13" s="34"/>
      <c r="L13" s="48"/>
      <c r="M13" s="87">
        <f t="shared" si="0"/>
        <v>0</v>
      </c>
    </row>
    <row r="14" spans="1:14">
      <c r="A14" s="603" t="s">
        <v>9</v>
      </c>
      <c r="B14" s="604"/>
      <c r="C14" s="13">
        <v>2.5</v>
      </c>
      <c r="D14" s="13">
        <v>2.5</v>
      </c>
      <c r="E14" s="13">
        <f>C14*E4</f>
        <v>25</v>
      </c>
      <c r="F14" s="20">
        <f>D14*F4</f>
        <v>25</v>
      </c>
      <c r="G14" s="598"/>
      <c r="H14" s="112">
        <f>E14+F14</f>
        <v>50</v>
      </c>
      <c r="I14" s="23" t="s">
        <v>62</v>
      </c>
      <c r="J14" s="59" t="s">
        <v>116</v>
      </c>
      <c r="K14" s="34"/>
      <c r="L14" s="48"/>
      <c r="M14" s="87">
        <f t="shared" si="0"/>
        <v>0</v>
      </c>
    </row>
    <row r="15" spans="1:14">
      <c r="A15" s="605" t="s">
        <v>10</v>
      </c>
      <c r="B15" s="606"/>
      <c r="C15" s="3">
        <v>6</v>
      </c>
      <c r="D15" s="3">
        <v>6</v>
      </c>
      <c r="E15" s="3">
        <f>C15*E4</f>
        <v>60</v>
      </c>
      <c r="F15" s="8">
        <f>D15*F4</f>
        <v>60</v>
      </c>
      <c r="G15" s="599"/>
      <c r="H15" s="110">
        <f>E15+F15</f>
        <v>120</v>
      </c>
      <c r="I15" s="23" t="s">
        <v>107</v>
      </c>
      <c r="J15" s="59" t="s">
        <v>116</v>
      </c>
      <c r="K15" s="34"/>
      <c r="L15" s="48"/>
      <c r="M15" s="87">
        <f t="shared" si="0"/>
        <v>0</v>
      </c>
    </row>
    <row r="16" spans="1:14">
      <c r="A16" s="605" t="s">
        <v>4</v>
      </c>
      <c r="B16" s="606"/>
      <c r="C16" s="3">
        <v>90</v>
      </c>
      <c r="D16" s="3">
        <v>90</v>
      </c>
      <c r="E16" s="3">
        <f>C16*E4</f>
        <v>900</v>
      </c>
      <c r="F16" s="8">
        <f>D16*F4</f>
        <v>900</v>
      </c>
      <c r="G16" s="599"/>
      <c r="H16" s="110">
        <f>E16+F16</f>
        <v>1800</v>
      </c>
      <c r="I16" s="26" t="s">
        <v>51</v>
      </c>
      <c r="J16" s="59" t="s">
        <v>112</v>
      </c>
      <c r="K16" s="35"/>
      <c r="L16" s="48"/>
      <c r="M16" s="87">
        <f t="shared" si="0"/>
        <v>0</v>
      </c>
    </row>
    <row r="17" spans="1:13" ht="15.75" thickBot="1">
      <c r="A17" s="638" t="s">
        <v>5</v>
      </c>
      <c r="B17" s="639"/>
      <c r="C17" s="6">
        <v>108</v>
      </c>
      <c r="D17" s="6">
        <v>108</v>
      </c>
      <c r="E17" s="6">
        <f>C17*E4</f>
        <v>1080</v>
      </c>
      <c r="F17" s="16">
        <f>D17*F4</f>
        <v>1080</v>
      </c>
      <c r="G17" s="600"/>
      <c r="H17" s="144">
        <f>E17+F17</f>
        <v>2160</v>
      </c>
      <c r="I17" s="23" t="s">
        <v>54</v>
      </c>
      <c r="J17" s="59" t="s">
        <v>116</v>
      </c>
      <c r="K17" s="34">
        <f>H71/250</f>
        <v>1.988</v>
      </c>
      <c r="L17" s="48"/>
      <c r="M17" s="87">
        <f t="shared" si="0"/>
        <v>-1.988</v>
      </c>
    </row>
    <row r="18" spans="1:13" ht="15.75" thickBot="1">
      <c r="A18" s="613" t="s">
        <v>243</v>
      </c>
      <c r="B18" s="614"/>
      <c r="C18" s="614"/>
      <c r="D18" s="614"/>
      <c r="E18" s="614"/>
      <c r="F18" s="614"/>
      <c r="G18" s="628"/>
      <c r="H18" s="629"/>
      <c r="I18" s="23" t="s">
        <v>48</v>
      </c>
      <c r="J18" s="59" t="s">
        <v>111</v>
      </c>
      <c r="K18" s="35">
        <f>H20/1000</f>
        <v>0.20399999999999999</v>
      </c>
      <c r="L18" s="48"/>
      <c r="M18" s="87">
        <f t="shared" si="0"/>
        <v>-0.20399999999999999</v>
      </c>
    </row>
    <row r="19" spans="1:13" ht="15.75" thickBot="1">
      <c r="A19" s="603" t="s">
        <v>12</v>
      </c>
      <c r="B19" s="604"/>
      <c r="C19" s="13">
        <v>25</v>
      </c>
      <c r="D19" s="13">
        <v>30</v>
      </c>
      <c r="E19" s="13">
        <f>C19*E4</f>
        <v>250</v>
      </c>
      <c r="F19" s="20">
        <f>D19*F4</f>
        <v>300</v>
      </c>
      <c r="G19" s="598"/>
      <c r="H19" s="114">
        <f>E19+F19</f>
        <v>550</v>
      </c>
      <c r="I19" s="27" t="s">
        <v>16</v>
      </c>
      <c r="J19" s="59" t="s">
        <v>116</v>
      </c>
      <c r="K19" s="34">
        <f>(H32+H42+H75+H84)/48</f>
        <v>8.4958333333333336</v>
      </c>
      <c r="L19" s="48"/>
      <c r="M19" s="125">
        <f t="shared" si="0"/>
        <v>-8.4958333333333336</v>
      </c>
    </row>
    <row r="20" spans="1:13" ht="15.75" thickBot="1">
      <c r="A20" s="652" t="s">
        <v>244</v>
      </c>
      <c r="B20" s="653"/>
      <c r="C20" s="6">
        <v>10.199999999999999</v>
      </c>
      <c r="D20" s="6">
        <v>10.199999999999999</v>
      </c>
      <c r="E20" s="6">
        <f>C20*E4</f>
        <v>102</v>
      </c>
      <c r="F20" s="16">
        <f>D20*F4</f>
        <v>102</v>
      </c>
      <c r="G20" s="718"/>
      <c r="H20" s="114">
        <f>E20+F20</f>
        <v>204</v>
      </c>
      <c r="I20" s="23" t="s">
        <v>88</v>
      </c>
      <c r="J20" s="59" t="s">
        <v>111</v>
      </c>
      <c r="K20" s="35">
        <f>(H40+H52+H68)/1000</f>
        <v>0.90400000000000003</v>
      </c>
      <c r="L20" s="48"/>
      <c r="M20" s="87">
        <f t="shared" si="0"/>
        <v>-0.90400000000000003</v>
      </c>
    </row>
    <row r="21" spans="1:13" ht="15.75" thickBot="1">
      <c r="A21" s="611" t="s">
        <v>7</v>
      </c>
      <c r="B21" s="612"/>
      <c r="C21" s="100">
        <v>5</v>
      </c>
      <c r="D21" s="100">
        <v>5</v>
      </c>
      <c r="E21" s="100">
        <f>C21*E4</f>
        <v>50</v>
      </c>
      <c r="F21" s="9">
        <f>D21*F4</f>
        <v>50</v>
      </c>
      <c r="G21" s="634"/>
      <c r="H21" s="114">
        <f>E21+F21</f>
        <v>100</v>
      </c>
      <c r="I21" s="23" t="s">
        <v>74</v>
      </c>
      <c r="J21" s="59" t="s">
        <v>111</v>
      </c>
      <c r="K21" s="35">
        <f>H87/1000</f>
        <v>1.0229999999999999</v>
      </c>
      <c r="L21" s="48"/>
      <c r="M21" s="87">
        <f t="shared" si="0"/>
        <v>-1.0229999999999999</v>
      </c>
    </row>
    <row r="22" spans="1:13" ht="15" customHeight="1" thickBot="1">
      <c r="A22" s="616" t="s">
        <v>33</v>
      </c>
      <c r="B22" s="617"/>
      <c r="C22" s="617"/>
      <c r="D22" s="617"/>
      <c r="E22" s="617"/>
      <c r="F22" s="617"/>
      <c r="G22" s="617"/>
      <c r="H22" s="617"/>
      <c r="I22" s="23" t="s">
        <v>55</v>
      </c>
      <c r="J22" s="59" t="s">
        <v>111</v>
      </c>
      <c r="K22" s="35">
        <f>H80/1000</f>
        <v>3.0499999999999999E-2</v>
      </c>
      <c r="L22" s="48"/>
      <c r="M22" s="87">
        <f t="shared" si="0"/>
        <v>-3.0499999999999999E-2</v>
      </c>
    </row>
    <row r="23" spans="1:13" ht="15.75" thickBot="1">
      <c r="A23" s="827" t="s">
        <v>207</v>
      </c>
      <c r="B23" s="905"/>
      <c r="C23" s="258">
        <v>200</v>
      </c>
      <c r="D23" s="43">
        <v>180</v>
      </c>
      <c r="E23" s="43">
        <f>C23*E4</f>
        <v>2000</v>
      </c>
      <c r="F23" s="418">
        <f>D23*F4</f>
        <v>1800</v>
      </c>
      <c r="G23" s="441"/>
      <c r="H23" s="304">
        <f>E23+F23</f>
        <v>3800</v>
      </c>
      <c r="I23" s="203" t="s">
        <v>3</v>
      </c>
      <c r="J23" s="59" t="s">
        <v>111</v>
      </c>
      <c r="K23" s="35"/>
      <c r="L23" s="48"/>
      <c r="M23" s="87">
        <f t="shared" si="0"/>
        <v>0</v>
      </c>
    </row>
    <row r="24" spans="1:13" ht="15" customHeight="1" thickBot="1">
      <c r="A24" s="613" t="s">
        <v>32</v>
      </c>
      <c r="B24" s="614"/>
      <c r="C24" s="614"/>
      <c r="D24" s="614"/>
      <c r="E24" s="614"/>
      <c r="F24" s="614"/>
      <c r="G24" s="614"/>
      <c r="H24" s="615"/>
      <c r="I24" s="26" t="s">
        <v>76</v>
      </c>
      <c r="J24" s="59" t="s">
        <v>111</v>
      </c>
      <c r="K24" s="35"/>
      <c r="L24" s="48"/>
      <c r="M24" s="87">
        <f t="shared" si="0"/>
        <v>0</v>
      </c>
    </row>
    <row r="25" spans="1:13" ht="15" customHeight="1" thickBot="1">
      <c r="A25" s="755" t="s">
        <v>233</v>
      </c>
      <c r="B25" s="796"/>
      <c r="C25" s="796"/>
      <c r="D25" s="796"/>
      <c r="E25" s="796"/>
      <c r="F25" s="796"/>
      <c r="G25" s="796"/>
      <c r="H25" s="797"/>
      <c r="I25" s="26" t="s">
        <v>44</v>
      </c>
      <c r="J25" s="59" t="s">
        <v>111</v>
      </c>
      <c r="K25" s="35"/>
      <c r="L25" s="48"/>
      <c r="M25" s="87">
        <f t="shared" si="0"/>
        <v>0</v>
      </c>
    </row>
    <row r="26" spans="1:13">
      <c r="A26" s="906" t="s">
        <v>198</v>
      </c>
      <c r="B26" s="907"/>
      <c r="C26" s="264">
        <v>48.1</v>
      </c>
      <c r="D26" s="178">
        <v>80.16</v>
      </c>
      <c r="E26" s="178">
        <f>C26*E4</f>
        <v>481</v>
      </c>
      <c r="F26" s="7">
        <f>D26*F4</f>
        <v>801.59999999999991</v>
      </c>
      <c r="G26" s="749"/>
      <c r="H26" s="284">
        <f t="shared" ref="H26:H27" si="2">E26+F26</f>
        <v>1282.5999999999999</v>
      </c>
      <c r="I26" s="312" t="s">
        <v>2</v>
      </c>
      <c r="J26" s="59" t="s">
        <v>111</v>
      </c>
      <c r="K26" s="35">
        <f>H7/1000</f>
        <v>0.40200000000000002</v>
      </c>
      <c r="L26" s="48"/>
      <c r="M26" s="87">
        <f t="shared" si="0"/>
        <v>-0.40200000000000002</v>
      </c>
    </row>
    <row r="27" spans="1:13" ht="15" customHeight="1" thickBot="1">
      <c r="A27" s="908" t="s">
        <v>21</v>
      </c>
      <c r="B27" s="909"/>
      <c r="C27" s="267">
        <v>1.5</v>
      </c>
      <c r="D27" s="139">
        <v>2.5</v>
      </c>
      <c r="E27" s="139">
        <f>C27*E4</f>
        <v>15</v>
      </c>
      <c r="F27" s="9">
        <f>D27*F4</f>
        <v>25</v>
      </c>
      <c r="G27" s="751"/>
      <c r="H27" s="168">
        <f t="shared" si="2"/>
        <v>40</v>
      </c>
      <c r="I27" s="198" t="s">
        <v>90</v>
      </c>
      <c r="J27" s="59" t="s">
        <v>111</v>
      </c>
      <c r="K27" s="35">
        <f>(H8+H15+H65+H58+H63+H69+H85)/1000</f>
        <v>0.39779999999999999</v>
      </c>
      <c r="L27" s="48"/>
      <c r="M27" s="87">
        <f t="shared" si="0"/>
        <v>-0.39779999999999999</v>
      </c>
    </row>
    <row r="28" spans="1:13" ht="15.75" thickBot="1">
      <c r="A28" s="613" t="s">
        <v>274</v>
      </c>
      <c r="B28" s="614"/>
      <c r="C28" s="614"/>
      <c r="D28" s="614"/>
      <c r="E28" s="614"/>
      <c r="F28" s="614"/>
      <c r="G28" s="628"/>
      <c r="H28" s="629"/>
      <c r="I28" s="26" t="s">
        <v>142</v>
      </c>
      <c r="J28" s="59" t="s">
        <v>111</v>
      </c>
      <c r="K28" s="35"/>
      <c r="L28" s="48"/>
      <c r="M28" s="87">
        <f t="shared" si="0"/>
        <v>0</v>
      </c>
    </row>
    <row r="29" spans="1:13" ht="15.75" thickBot="1">
      <c r="A29" s="910" t="s">
        <v>275</v>
      </c>
      <c r="B29" s="899"/>
      <c r="C29" s="50">
        <v>11.97</v>
      </c>
      <c r="D29" s="50">
        <v>17.850000000000001</v>
      </c>
      <c r="E29" s="50">
        <f>C29*E4</f>
        <v>119.7</v>
      </c>
      <c r="F29" s="50">
        <f>D29*F4</f>
        <v>178.5</v>
      </c>
      <c r="G29" s="50">
        <f>D29*G3</f>
        <v>178.5</v>
      </c>
      <c r="H29" s="484">
        <f>G29+F29+E29</f>
        <v>476.7</v>
      </c>
      <c r="I29" s="203" t="s">
        <v>40</v>
      </c>
      <c r="J29" s="59" t="s">
        <v>111</v>
      </c>
      <c r="K29" s="35"/>
      <c r="L29" s="48"/>
      <c r="M29" s="87">
        <f t="shared" si="0"/>
        <v>0</v>
      </c>
    </row>
    <row r="30" spans="1:13">
      <c r="A30" s="864" t="s">
        <v>190</v>
      </c>
      <c r="B30" s="513" t="s">
        <v>216</v>
      </c>
      <c r="C30" s="32">
        <v>11.97</v>
      </c>
      <c r="D30" s="32">
        <v>17.850000000000001</v>
      </c>
      <c r="E30" s="32">
        <f>C30*E4</f>
        <v>119.7</v>
      </c>
      <c r="F30" s="438">
        <f>D30*F4</f>
        <v>178.5</v>
      </c>
      <c r="G30" s="108">
        <f>D30*G3</f>
        <v>178.5</v>
      </c>
      <c r="H30" s="439">
        <f>G30+F30+E30</f>
        <v>476.7</v>
      </c>
      <c r="I30" s="203" t="s">
        <v>26</v>
      </c>
      <c r="J30" s="59" t="s">
        <v>111</v>
      </c>
      <c r="K30" s="35"/>
      <c r="L30" s="48"/>
      <c r="M30" s="87">
        <f t="shared" si="0"/>
        <v>0</v>
      </c>
    </row>
    <row r="31" spans="1:13">
      <c r="A31" s="640"/>
      <c r="B31" s="513" t="s">
        <v>15</v>
      </c>
      <c r="C31" s="32">
        <v>1.19</v>
      </c>
      <c r="D31" s="32">
        <v>1.79</v>
      </c>
      <c r="E31" s="32">
        <f>C31*E4</f>
        <v>11.899999999999999</v>
      </c>
      <c r="F31" s="438">
        <f>D31*F4</f>
        <v>17.899999999999999</v>
      </c>
      <c r="G31" s="32">
        <f>D31*G3</f>
        <v>17.899999999999999</v>
      </c>
      <c r="H31" s="439">
        <f>G31+F31+E31</f>
        <v>47.699999999999996</v>
      </c>
      <c r="I31" s="333" t="s">
        <v>47</v>
      </c>
      <c r="J31" s="59" t="s">
        <v>111</v>
      </c>
      <c r="K31" s="66"/>
      <c r="L31" s="66"/>
      <c r="M31" s="135">
        <f t="shared" si="0"/>
        <v>0</v>
      </c>
    </row>
    <row r="32" spans="1:13">
      <c r="A32" s="640"/>
      <c r="B32" s="513" t="s">
        <v>16</v>
      </c>
      <c r="C32" s="32">
        <v>0.96</v>
      </c>
      <c r="D32" s="32">
        <v>1.44</v>
      </c>
      <c r="E32" s="32">
        <f>C32*E4</f>
        <v>9.6</v>
      </c>
      <c r="F32" s="438">
        <f>D32*F4</f>
        <v>14.399999999999999</v>
      </c>
      <c r="G32" s="32">
        <f>D32*G3</f>
        <v>14.399999999999999</v>
      </c>
      <c r="H32" s="439">
        <f>G32+F32+E32</f>
        <v>38.4</v>
      </c>
      <c r="I32" s="203" t="s">
        <v>9</v>
      </c>
      <c r="J32" s="59" t="s">
        <v>111</v>
      </c>
      <c r="K32" s="66">
        <f>H14/1000</f>
        <v>0.05</v>
      </c>
      <c r="L32" s="66"/>
      <c r="M32" s="135">
        <f t="shared" si="0"/>
        <v>-0.05</v>
      </c>
    </row>
    <row r="33" spans="1:13" ht="15.75" thickBot="1">
      <c r="A33" s="720"/>
      <c r="B33" s="513" t="s">
        <v>6</v>
      </c>
      <c r="C33" s="32">
        <v>0.1</v>
      </c>
      <c r="D33" s="32">
        <v>0.15</v>
      </c>
      <c r="E33" s="32">
        <f>C33*E4</f>
        <v>1</v>
      </c>
      <c r="F33" s="438">
        <f>D33*F4</f>
        <v>1.5</v>
      </c>
      <c r="G33" s="32">
        <f>D33*G3</f>
        <v>1.5</v>
      </c>
      <c r="H33" s="439">
        <f>G33+F33+E33</f>
        <v>4</v>
      </c>
      <c r="I33" s="203" t="s">
        <v>31</v>
      </c>
      <c r="J33" s="59" t="s">
        <v>111</v>
      </c>
      <c r="K33" s="66">
        <f>H92/1000</f>
        <v>8.9999999999999993E-3</v>
      </c>
      <c r="L33" s="66"/>
      <c r="M33" s="135">
        <f t="shared" si="0"/>
        <v>-8.9999999999999993E-3</v>
      </c>
    </row>
    <row r="34" spans="1:13">
      <c r="A34" s="603" t="s">
        <v>17</v>
      </c>
      <c r="B34" s="604"/>
      <c r="C34" s="185">
        <v>66.599999999999994</v>
      </c>
      <c r="D34" s="13">
        <v>79.8</v>
      </c>
      <c r="E34" s="13">
        <f>C34*E4</f>
        <v>666</v>
      </c>
      <c r="F34" s="20">
        <f>D34*F4</f>
        <v>798</v>
      </c>
      <c r="G34" s="20">
        <f>D34*G3</f>
        <v>798</v>
      </c>
      <c r="H34" s="14">
        <f>E34+F34+G34</f>
        <v>2262</v>
      </c>
      <c r="I34" s="23" t="s">
        <v>81</v>
      </c>
      <c r="J34" s="59" t="s">
        <v>111</v>
      </c>
      <c r="K34" s="66">
        <f>H57/1000</f>
        <v>4.3999999999999997E-2</v>
      </c>
      <c r="L34" s="66"/>
      <c r="M34" s="135">
        <f t="shared" si="0"/>
        <v>-4.3999999999999997E-2</v>
      </c>
    </row>
    <row r="35" spans="1:13">
      <c r="A35" s="605" t="s">
        <v>14</v>
      </c>
      <c r="B35" s="606"/>
      <c r="C35" s="181">
        <v>7.5</v>
      </c>
      <c r="D35" s="3">
        <v>9</v>
      </c>
      <c r="E35" s="3">
        <f>C35*E4</f>
        <v>75</v>
      </c>
      <c r="F35" s="8">
        <f>D35*F4</f>
        <v>90</v>
      </c>
      <c r="G35" s="8">
        <f>D35*G3</f>
        <v>90</v>
      </c>
      <c r="H35" s="11">
        <f t="shared" ref="H35:H51" si="3">E35+F35+G35</f>
        <v>255</v>
      </c>
      <c r="I35" s="26" t="s">
        <v>63</v>
      </c>
      <c r="J35" s="59" t="s">
        <v>111</v>
      </c>
      <c r="K35" s="66">
        <f>H72/1000</f>
        <v>5.0000000000000001E-3</v>
      </c>
      <c r="L35" s="66"/>
      <c r="M35" s="135">
        <f t="shared" si="0"/>
        <v>-5.0000000000000001E-3</v>
      </c>
    </row>
    <row r="36" spans="1:13">
      <c r="A36" s="605" t="s">
        <v>15</v>
      </c>
      <c r="B36" s="606"/>
      <c r="C36" s="181">
        <v>7.2</v>
      </c>
      <c r="D36" s="3">
        <v>8.6</v>
      </c>
      <c r="E36" s="3">
        <f>C36*E4</f>
        <v>72</v>
      </c>
      <c r="F36" s="8">
        <f>D36*F4</f>
        <v>86</v>
      </c>
      <c r="G36" s="8">
        <f>D36*G3</f>
        <v>86</v>
      </c>
      <c r="H36" s="11">
        <f t="shared" si="3"/>
        <v>244</v>
      </c>
      <c r="I36" s="26" t="s">
        <v>187</v>
      </c>
      <c r="J36" s="59" t="s">
        <v>111</v>
      </c>
      <c r="K36" s="35"/>
      <c r="L36" s="3"/>
      <c r="M36" s="87">
        <f t="shared" si="0"/>
        <v>0</v>
      </c>
    </row>
    <row r="37" spans="1:13" ht="15.75" customHeight="1">
      <c r="A37" s="605" t="s">
        <v>21</v>
      </c>
      <c r="B37" s="606"/>
      <c r="C37" s="181">
        <v>1.5</v>
      </c>
      <c r="D37" s="3">
        <v>1.8</v>
      </c>
      <c r="E37" s="3">
        <f>C37*E4</f>
        <v>15</v>
      </c>
      <c r="F37" s="8">
        <f>D37*F4</f>
        <v>18</v>
      </c>
      <c r="G37" s="8">
        <f>D37*G3</f>
        <v>18</v>
      </c>
      <c r="H37" s="11">
        <f t="shared" si="3"/>
        <v>51</v>
      </c>
      <c r="I37" s="24" t="s">
        <v>13</v>
      </c>
      <c r="J37" s="59" t="s">
        <v>112</v>
      </c>
      <c r="K37" s="58">
        <f>F23/1000</f>
        <v>1.8</v>
      </c>
      <c r="L37" s="3"/>
      <c r="M37" s="87">
        <f t="shared" si="0"/>
        <v>-1.8</v>
      </c>
    </row>
    <row r="38" spans="1:13" ht="14.25" customHeight="1">
      <c r="A38" s="605" t="s">
        <v>6</v>
      </c>
      <c r="B38" s="606"/>
      <c r="C38" s="181">
        <v>0.5</v>
      </c>
      <c r="D38" s="3">
        <v>0.6</v>
      </c>
      <c r="E38" s="3">
        <f>C38*E4</f>
        <v>5</v>
      </c>
      <c r="F38" s="8">
        <f>D38*F4</f>
        <v>6</v>
      </c>
      <c r="G38" s="8">
        <f>D38*G3</f>
        <v>6</v>
      </c>
      <c r="H38" s="11">
        <f t="shared" si="3"/>
        <v>17</v>
      </c>
      <c r="I38" s="24" t="s">
        <v>6</v>
      </c>
      <c r="J38" s="59" t="s">
        <v>111</v>
      </c>
      <c r="K38" s="35">
        <f>(H33+H73+H38+H44+H51+H53+H82+H88)/1000</f>
        <v>7.0800000000000002E-2</v>
      </c>
      <c r="L38" s="3"/>
      <c r="M38" s="87">
        <f t="shared" si="0"/>
        <v>-7.0800000000000002E-2</v>
      </c>
    </row>
    <row r="39" spans="1:13" ht="15.75" thickBot="1">
      <c r="A39" s="638" t="s">
        <v>60</v>
      </c>
      <c r="B39" s="639"/>
      <c r="C39" s="184">
        <v>112.5</v>
      </c>
      <c r="D39" s="6">
        <v>135</v>
      </c>
      <c r="E39" s="6">
        <f>C39*E4</f>
        <v>1125</v>
      </c>
      <c r="F39" s="16">
        <f>D39*F4</f>
        <v>1350</v>
      </c>
      <c r="G39" s="16">
        <f>D39*G3</f>
        <v>1350</v>
      </c>
      <c r="H39" s="2">
        <f t="shared" si="3"/>
        <v>3825</v>
      </c>
      <c r="I39" s="24" t="s">
        <v>17</v>
      </c>
      <c r="J39" s="59" t="s">
        <v>111</v>
      </c>
      <c r="K39" s="35">
        <f>(H34+H46)/1000</f>
        <v>3.3618999999999999</v>
      </c>
      <c r="L39" s="3"/>
      <c r="M39" s="87">
        <f t="shared" si="0"/>
        <v>-3.3618999999999999</v>
      </c>
    </row>
    <row r="40" spans="1:13">
      <c r="A40" s="901" t="s">
        <v>245</v>
      </c>
      <c r="B40" s="479" t="s">
        <v>24</v>
      </c>
      <c r="C40" s="346">
        <v>4.5999999999999996</v>
      </c>
      <c r="D40" s="178">
        <v>5.5</v>
      </c>
      <c r="E40" s="178">
        <f>C40*E4</f>
        <v>46</v>
      </c>
      <c r="F40" s="178">
        <f>D40*F4</f>
        <v>55</v>
      </c>
      <c r="G40" s="178">
        <f>D40*G3</f>
        <v>55</v>
      </c>
      <c r="H40" s="193">
        <f>G40+F40+E40</f>
        <v>156</v>
      </c>
      <c r="I40" s="23" t="s">
        <v>122</v>
      </c>
      <c r="J40" s="59" t="s">
        <v>111</v>
      </c>
      <c r="K40" s="35">
        <f>H26/1000</f>
        <v>1.2826</v>
      </c>
      <c r="L40" s="3"/>
      <c r="M40" s="87">
        <f t="shared" si="0"/>
        <v>-1.2826</v>
      </c>
    </row>
    <row r="41" spans="1:13">
      <c r="A41" s="911"/>
      <c r="B41" s="480" t="s">
        <v>7</v>
      </c>
      <c r="C41" s="181">
        <v>0.5</v>
      </c>
      <c r="D41" s="3">
        <v>0.6</v>
      </c>
      <c r="E41" s="3">
        <f>C41*E4</f>
        <v>5</v>
      </c>
      <c r="F41" s="3">
        <f>D41*F4</f>
        <v>6</v>
      </c>
      <c r="G41" s="3">
        <f>D41*G3</f>
        <v>6</v>
      </c>
      <c r="H41" s="194">
        <f>G41+F41+E41</f>
        <v>17</v>
      </c>
      <c r="I41" s="24" t="s">
        <v>78</v>
      </c>
      <c r="J41" s="59" t="s">
        <v>111</v>
      </c>
      <c r="K41" s="35">
        <f>H49/1000</f>
        <v>0.75879999999999992</v>
      </c>
      <c r="L41" s="3"/>
      <c r="M41" s="87">
        <f t="shared" si="0"/>
        <v>-0.75879999999999992</v>
      </c>
    </row>
    <row r="42" spans="1:13">
      <c r="A42" s="911"/>
      <c r="B42" s="480" t="s">
        <v>16</v>
      </c>
      <c r="C42" s="181">
        <v>1.6</v>
      </c>
      <c r="D42" s="3">
        <v>1.92</v>
      </c>
      <c r="E42" s="3">
        <f>C42*E4</f>
        <v>16</v>
      </c>
      <c r="F42" s="3">
        <f>D42*F4</f>
        <v>19.2</v>
      </c>
      <c r="G42" s="3">
        <f>D42*G3</f>
        <v>19.2</v>
      </c>
      <c r="H42" s="194">
        <f>G42+F42+E42</f>
        <v>54.4</v>
      </c>
      <c r="I42" s="202" t="s">
        <v>15</v>
      </c>
      <c r="J42" s="59" t="s">
        <v>111</v>
      </c>
      <c r="K42" s="35">
        <f>(H31+H36+H48+H55+H79+H86)/1000</f>
        <v>1.0529000000000002</v>
      </c>
      <c r="L42" s="3"/>
      <c r="M42" s="87">
        <f t="shared" si="0"/>
        <v>-1.0529000000000002</v>
      </c>
    </row>
    <row r="43" spans="1:13">
      <c r="A43" s="911"/>
      <c r="B43" s="480" t="s">
        <v>5</v>
      </c>
      <c r="C43" s="181">
        <v>7.3</v>
      </c>
      <c r="D43" s="3">
        <v>8.8000000000000007</v>
      </c>
      <c r="E43" s="3">
        <f>C43*E4</f>
        <v>73</v>
      </c>
      <c r="F43" s="3">
        <f>D43*F4</f>
        <v>88</v>
      </c>
      <c r="G43" s="3">
        <f>D43*G3</f>
        <v>88</v>
      </c>
      <c r="H43" s="194">
        <f>G43+F43+E43</f>
        <v>249</v>
      </c>
      <c r="I43" s="202" t="s">
        <v>14</v>
      </c>
      <c r="J43" s="59" t="s">
        <v>111</v>
      </c>
      <c r="K43" s="35">
        <f>(H35+H47+H54+H91)/1000</f>
        <v>1.2518000000000002</v>
      </c>
      <c r="L43" s="3"/>
      <c r="M43" s="87">
        <f t="shared" si="0"/>
        <v>-1.2518000000000002</v>
      </c>
    </row>
    <row r="44" spans="1:13" ht="15.75" thickBot="1">
      <c r="A44" s="912"/>
      <c r="B44" s="532" t="s">
        <v>6</v>
      </c>
      <c r="C44" s="184">
        <v>0.1</v>
      </c>
      <c r="D44" s="6">
        <v>0.16</v>
      </c>
      <c r="E44" s="6">
        <f>C44*E4</f>
        <v>1</v>
      </c>
      <c r="F44" s="6">
        <f>D44*F4</f>
        <v>1.6</v>
      </c>
      <c r="G44" s="6">
        <f>D44*G3</f>
        <v>1.6</v>
      </c>
      <c r="H44" s="215">
        <f>G44+F44+E44</f>
        <v>4.2</v>
      </c>
      <c r="I44" s="255" t="s">
        <v>69</v>
      </c>
      <c r="J44" s="59" t="s">
        <v>111</v>
      </c>
      <c r="K44" s="35"/>
      <c r="L44" s="3"/>
      <c r="M44" s="87">
        <f t="shared" si="0"/>
        <v>0</v>
      </c>
    </row>
    <row r="45" spans="1:13">
      <c r="A45" s="884" t="s">
        <v>215</v>
      </c>
      <c r="B45" s="534" t="s">
        <v>216</v>
      </c>
      <c r="C45" s="303">
        <v>52.5</v>
      </c>
      <c r="D45" s="227">
        <v>65.599999999999994</v>
      </c>
      <c r="E45" s="227">
        <f>C45*E4</f>
        <v>525</v>
      </c>
      <c r="F45" s="228">
        <f>D45*F4</f>
        <v>656</v>
      </c>
      <c r="G45" s="878"/>
      <c r="H45" s="286">
        <f t="shared" si="3"/>
        <v>1181</v>
      </c>
      <c r="I45" s="255" t="s">
        <v>186</v>
      </c>
      <c r="J45" s="59" t="s">
        <v>111</v>
      </c>
      <c r="K45" s="35"/>
      <c r="L45" s="3"/>
      <c r="M45" s="87">
        <f t="shared" si="0"/>
        <v>0</v>
      </c>
    </row>
    <row r="46" spans="1:13">
      <c r="A46" s="885"/>
      <c r="B46" s="537" t="s">
        <v>17</v>
      </c>
      <c r="C46" s="339">
        <v>46.55</v>
      </c>
      <c r="D46" s="62">
        <v>63.44</v>
      </c>
      <c r="E46" s="62">
        <f>C46*E4</f>
        <v>465.5</v>
      </c>
      <c r="F46" s="170">
        <f>D46*F4</f>
        <v>634.4</v>
      </c>
      <c r="G46" s="879"/>
      <c r="H46" s="287">
        <f t="shared" si="3"/>
        <v>1099.9000000000001</v>
      </c>
      <c r="I46" s="198" t="s">
        <v>80</v>
      </c>
      <c r="J46" s="60" t="s">
        <v>112</v>
      </c>
      <c r="K46" s="35"/>
      <c r="L46" s="3"/>
      <c r="M46" s="87">
        <f t="shared" si="0"/>
        <v>0</v>
      </c>
    </row>
    <row r="47" spans="1:13">
      <c r="A47" s="885"/>
      <c r="B47" s="62" t="s">
        <v>14</v>
      </c>
      <c r="C47" s="339">
        <v>23.4</v>
      </c>
      <c r="D47" s="62">
        <v>31.92</v>
      </c>
      <c r="E47" s="62">
        <f>C47*E4</f>
        <v>234</v>
      </c>
      <c r="F47" s="170">
        <f>D47*F4</f>
        <v>319.20000000000005</v>
      </c>
      <c r="G47" s="879"/>
      <c r="H47" s="287">
        <f t="shared" si="3"/>
        <v>553.20000000000005</v>
      </c>
      <c r="I47" s="198" t="s">
        <v>25</v>
      </c>
      <c r="J47" s="59" t="s">
        <v>111</v>
      </c>
      <c r="K47" s="35">
        <f>H62/1000</f>
        <v>0.28050000000000003</v>
      </c>
      <c r="L47" s="3"/>
      <c r="M47" s="87">
        <f t="shared" si="0"/>
        <v>-0.28050000000000003</v>
      </c>
    </row>
    <row r="48" spans="1:13">
      <c r="A48" s="885"/>
      <c r="B48" s="62" t="s">
        <v>15</v>
      </c>
      <c r="C48" s="339">
        <v>18.48</v>
      </c>
      <c r="D48" s="62">
        <v>24</v>
      </c>
      <c r="E48" s="62">
        <f>C48*E4</f>
        <v>184.8</v>
      </c>
      <c r="F48" s="170">
        <f>D48*F4</f>
        <v>240</v>
      </c>
      <c r="G48" s="879"/>
      <c r="H48" s="287">
        <f t="shared" si="3"/>
        <v>424.8</v>
      </c>
      <c r="I48" s="250" t="s">
        <v>77</v>
      </c>
      <c r="J48" s="59" t="s">
        <v>111</v>
      </c>
      <c r="K48" s="35"/>
      <c r="L48" s="3"/>
      <c r="M48" s="87">
        <f t="shared" si="0"/>
        <v>0</v>
      </c>
    </row>
    <row r="49" spans="1:13">
      <c r="A49" s="885"/>
      <c r="B49" s="62" t="s">
        <v>78</v>
      </c>
      <c r="C49" s="339">
        <v>32.130000000000003</v>
      </c>
      <c r="D49" s="62">
        <v>43.75</v>
      </c>
      <c r="E49" s="62">
        <f>C49*E4</f>
        <v>321.3</v>
      </c>
      <c r="F49" s="170">
        <f>D49*F4</f>
        <v>437.5</v>
      </c>
      <c r="G49" s="879"/>
      <c r="H49" s="287">
        <f t="shared" si="3"/>
        <v>758.8</v>
      </c>
      <c r="I49" s="250" t="s">
        <v>61</v>
      </c>
      <c r="J49" s="59" t="s">
        <v>111</v>
      </c>
      <c r="K49" s="35"/>
      <c r="L49" s="3"/>
      <c r="M49" s="87">
        <f t="shared" si="0"/>
        <v>0</v>
      </c>
    </row>
    <row r="50" spans="1:13">
      <c r="A50" s="885"/>
      <c r="B50" s="62" t="s">
        <v>21</v>
      </c>
      <c r="C50" s="339">
        <v>6</v>
      </c>
      <c r="D50" s="62">
        <v>7.5</v>
      </c>
      <c r="E50" s="62">
        <f>C50*E4</f>
        <v>60</v>
      </c>
      <c r="F50" s="170">
        <f>D50*F4</f>
        <v>75</v>
      </c>
      <c r="G50" s="879"/>
      <c r="H50" s="287">
        <f>E50+F50</f>
        <v>135</v>
      </c>
      <c r="I50" s="250" t="s">
        <v>22</v>
      </c>
      <c r="J50" s="59" t="s">
        <v>111</v>
      </c>
      <c r="K50" s="35">
        <f>H83/1000</f>
        <v>9.0999999999999998E-2</v>
      </c>
      <c r="L50" s="3"/>
      <c r="M50" s="87">
        <f t="shared" si="0"/>
        <v>-9.0999999999999998E-2</v>
      </c>
    </row>
    <row r="51" spans="1:13">
      <c r="A51" s="885"/>
      <c r="B51" s="62" t="s">
        <v>6</v>
      </c>
      <c r="C51" s="62">
        <v>0.5</v>
      </c>
      <c r="D51" s="62">
        <v>0.8</v>
      </c>
      <c r="E51" s="62">
        <f>C51*E4</f>
        <v>5</v>
      </c>
      <c r="F51" s="170">
        <f>D51*F4</f>
        <v>8</v>
      </c>
      <c r="G51" s="879"/>
      <c r="H51" s="287">
        <f t="shared" si="3"/>
        <v>13</v>
      </c>
      <c r="I51" s="250" t="s">
        <v>12</v>
      </c>
      <c r="J51" s="59" t="s">
        <v>111</v>
      </c>
      <c r="K51" s="35">
        <f>H19/1000</f>
        <v>0.55000000000000004</v>
      </c>
      <c r="L51" s="3"/>
      <c r="M51" s="87">
        <f t="shared" si="0"/>
        <v>-0.55000000000000004</v>
      </c>
    </row>
    <row r="52" spans="1:13">
      <c r="A52" s="886" t="s">
        <v>39</v>
      </c>
      <c r="B52" s="567" t="s">
        <v>24</v>
      </c>
      <c r="C52" s="313">
        <v>1.5</v>
      </c>
      <c r="D52" s="313">
        <v>1.8</v>
      </c>
      <c r="E52" s="313">
        <f>C52*E4</f>
        <v>15</v>
      </c>
      <c r="F52" s="314">
        <f>D52*F4</f>
        <v>18</v>
      </c>
      <c r="G52" s="879"/>
      <c r="H52" s="315">
        <f t="shared" ref="H52:H59" si="4">E52+F52</f>
        <v>33</v>
      </c>
      <c r="I52" s="198" t="s">
        <v>104</v>
      </c>
      <c r="J52" s="59" t="s">
        <v>111</v>
      </c>
      <c r="K52" s="35">
        <f>H95/1000</f>
        <v>0.55000000000000004</v>
      </c>
      <c r="L52" s="3"/>
      <c r="M52" s="87">
        <f t="shared" si="0"/>
        <v>-0.55000000000000004</v>
      </c>
    </row>
    <row r="53" spans="1:13">
      <c r="A53" s="886"/>
      <c r="B53" s="567" t="s">
        <v>6</v>
      </c>
      <c r="C53" s="313">
        <v>0.33</v>
      </c>
      <c r="D53" s="313">
        <v>0.4</v>
      </c>
      <c r="E53" s="313">
        <f>C53*E4</f>
        <v>3.3000000000000003</v>
      </c>
      <c r="F53" s="314">
        <f>D53*F4</f>
        <v>4</v>
      </c>
      <c r="G53" s="879"/>
      <c r="H53" s="315">
        <f t="shared" si="4"/>
        <v>7.3000000000000007</v>
      </c>
      <c r="I53" s="198" t="s">
        <v>119</v>
      </c>
      <c r="J53" s="59" t="s">
        <v>111</v>
      </c>
      <c r="K53" s="35">
        <f>H60/1000</f>
        <v>1.25</v>
      </c>
      <c r="L53" s="3"/>
      <c r="M53" s="87">
        <f t="shared" si="0"/>
        <v>-1.25</v>
      </c>
    </row>
    <row r="54" spans="1:13">
      <c r="A54" s="886"/>
      <c r="B54" s="567" t="s">
        <v>14</v>
      </c>
      <c r="C54" s="313">
        <v>2.66</v>
      </c>
      <c r="D54" s="313">
        <v>3.2</v>
      </c>
      <c r="E54" s="313">
        <f>C54*E4</f>
        <v>26.6</v>
      </c>
      <c r="F54" s="314">
        <f>D54*F4</f>
        <v>32</v>
      </c>
      <c r="G54" s="879"/>
      <c r="H54" s="315">
        <f t="shared" si="4"/>
        <v>58.6</v>
      </c>
      <c r="I54" s="403" t="s">
        <v>208</v>
      </c>
      <c r="J54" s="124" t="s">
        <v>117</v>
      </c>
      <c r="K54" s="35">
        <f>E23/200</f>
        <v>10</v>
      </c>
      <c r="L54" s="34"/>
      <c r="M54" s="125">
        <f t="shared" si="0"/>
        <v>-10</v>
      </c>
    </row>
    <row r="55" spans="1:13">
      <c r="A55" s="886"/>
      <c r="B55" s="567" t="s">
        <v>15</v>
      </c>
      <c r="C55" s="313">
        <v>1.2</v>
      </c>
      <c r="D55" s="313">
        <v>1.44</v>
      </c>
      <c r="E55" s="313">
        <f>C55*E4</f>
        <v>12</v>
      </c>
      <c r="F55" s="314">
        <f>D55*F4</f>
        <v>14.399999999999999</v>
      </c>
      <c r="G55" s="879"/>
      <c r="H55" s="315">
        <f t="shared" si="4"/>
        <v>26.4</v>
      </c>
      <c r="I55" s="208" t="s">
        <v>152</v>
      </c>
      <c r="J55" s="123" t="s">
        <v>111</v>
      </c>
      <c r="K55" s="148"/>
      <c r="L55" s="6"/>
      <c r="M55" s="87">
        <f t="shared" si="0"/>
        <v>0</v>
      </c>
    </row>
    <row r="56" spans="1:13">
      <c r="A56" s="886"/>
      <c r="B56" s="567" t="s">
        <v>7</v>
      </c>
      <c r="C56" s="313">
        <v>2</v>
      </c>
      <c r="D56" s="313">
        <v>2.4</v>
      </c>
      <c r="E56" s="313">
        <f>C56*E4</f>
        <v>20</v>
      </c>
      <c r="F56" s="314">
        <f>D56*F4</f>
        <v>24</v>
      </c>
      <c r="G56" s="879"/>
      <c r="H56" s="315">
        <f t="shared" si="4"/>
        <v>44</v>
      </c>
      <c r="I56" s="198" t="s">
        <v>146</v>
      </c>
      <c r="J56" s="118" t="s">
        <v>111</v>
      </c>
      <c r="K56" s="35">
        <f>H94/1000</f>
        <v>0.27</v>
      </c>
      <c r="L56" s="3"/>
      <c r="M56" s="87">
        <f t="shared" ref="M56:M58" si="5">L56-K56</f>
        <v>-0.27</v>
      </c>
    </row>
    <row r="57" spans="1:13">
      <c r="A57" s="886"/>
      <c r="B57" s="62" t="s">
        <v>172</v>
      </c>
      <c r="C57" s="62">
        <v>2</v>
      </c>
      <c r="D57" s="62">
        <v>2.4</v>
      </c>
      <c r="E57" s="62">
        <f>C57*E4</f>
        <v>20</v>
      </c>
      <c r="F57" s="170">
        <f>D57*F4</f>
        <v>24</v>
      </c>
      <c r="G57" s="879"/>
      <c r="H57" s="287">
        <f t="shared" si="4"/>
        <v>44</v>
      </c>
      <c r="I57" s="208" t="s">
        <v>137</v>
      </c>
      <c r="J57" s="123" t="s">
        <v>111</v>
      </c>
      <c r="K57" s="148"/>
      <c r="L57" s="6"/>
      <c r="M57" s="143">
        <f t="shared" si="5"/>
        <v>0</v>
      </c>
    </row>
    <row r="58" spans="1:13">
      <c r="A58" s="886"/>
      <c r="B58" s="62" t="s">
        <v>37</v>
      </c>
      <c r="C58" s="62">
        <v>0.33</v>
      </c>
      <c r="D58" s="62">
        <v>0.4</v>
      </c>
      <c r="E58" s="62">
        <f>C58*E4</f>
        <v>3.3000000000000003</v>
      </c>
      <c r="F58" s="170">
        <f>D58*F4</f>
        <v>4</v>
      </c>
      <c r="G58" s="879"/>
      <c r="H58" s="287">
        <f t="shared" si="4"/>
        <v>7.3000000000000007</v>
      </c>
      <c r="I58" s="198" t="s">
        <v>141</v>
      </c>
      <c r="J58" s="118" t="s">
        <v>111</v>
      </c>
      <c r="K58" s="3"/>
      <c r="L58" s="3"/>
      <c r="M58" s="87">
        <f t="shared" si="5"/>
        <v>0</v>
      </c>
    </row>
    <row r="59" spans="1:13" ht="15.75" thickBot="1">
      <c r="A59" s="887"/>
      <c r="B59" s="288" t="s">
        <v>5</v>
      </c>
      <c r="C59" s="288">
        <v>33</v>
      </c>
      <c r="D59" s="288">
        <v>40</v>
      </c>
      <c r="E59" s="288">
        <f>C59*E4</f>
        <v>330</v>
      </c>
      <c r="F59" s="289">
        <f>D59*F4</f>
        <v>400</v>
      </c>
      <c r="G59" s="880"/>
      <c r="H59" s="290">
        <f t="shared" si="4"/>
        <v>730</v>
      </c>
      <c r="I59" s="159"/>
      <c r="J59" s="160"/>
      <c r="K59" s="239"/>
      <c r="L59" s="239"/>
      <c r="M59" s="175"/>
    </row>
    <row r="60" spans="1:13" ht="15.75" thickBot="1">
      <c r="A60" s="889" t="s">
        <v>119</v>
      </c>
      <c r="B60" s="890"/>
      <c r="C60" s="38">
        <v>35</v>
      </c>
      <c r="D60" s="38">
        <v>45</v>
      </c>
      <c r="E60" s="38">
        <f>C60*E4</f>
        <v>350</v>
      </c>
      <c r="F60" s="39">
        <f>D60*F4</f>
        <v>450</v>
      </c>
      <c r="G60" s="406">
        <f>(G3+G4)*D60</f>
        <v>450</v>
      </c>
      <c r="H60" s="256">
        <f>E60+F60+G60</f>
        <v>1250</v>
      </c>
      <c r="I60" s="159"/>
      <c r="J60" s="160"/>
      <c r="K60" s="239"/>
      <c r="L60" s="239"/>
      <c r="M60" s="175"/>
    </row>
    <row r="61" spans="1:13" ht="15.75" thickBot="1">
      <c r="A61" s="592" t="s">
        <v>236</v>
      </c>
      <c r="B61" s="876"/>
      <c r="C61" s="876"/>
      <c r="D61" s="876"/>
      <c r="E61" s="876"/>
      <c r="F61" s="876"/>
      <c r="G61" s="876"/>
      <c r="H61" s="877"/>
      <c r="I61" s="159"/>
      <c r="J61" s="160"/>
      <c r="K61" s="481"/>
      <c r="L61" s="481"/>
      <c r="M61" s="175"/>
    </row>
    <row r="62" spans="1:13">
      <c r="A62" s="692" t="s">
        <v>25</v>
      </c>
      <c r="B62" s="899"/>
      <c r="C62" s="178">
        <v>12.75</v>
      </c>
      <c r="D62" s="178">
        <v>15.3</v>
      </c>
      <c r="E62" s="178">
        <f>C62*E4</f>
        <v>127.5</v>
      </c>
      <c r="F62" s="7">
        <f>D62*F4</f>
        <v>153</v>
      </c>
      <c r="G62" s="749"/>
      <c r="H62" s="284">
        <f>E62+F62</f>
        <v>280.5</v>
      </c>
    </row>
    <row r="63" spans="1:13" ht="15.75" thickBot="1">
      <c r="A63" s="611" t="s">
        <v>10</v>
      </c>
      <c r="B63" s="612"/>
      <c r="C63" s="408">
        <v>5</v>
      </c>
      <c r="D63" s="408">
        <v>6</v>
      </c>
      <c r="E63" s="139">
        <f>C63*E4</f>
        <v>50</v>
      </c>
      <c r="F63" s="9">
        <f>D63*F4</f>
        <v>60</v>
      </c>
      <c r="G63" s="751"/>
      <c r="H63" s="168">
        <f>E63+F63</f>
        <v>110</v>
      </c>
    </row>
    <row r="64" spans="1:13" ht="15.75" thickBot="1">
      <c r="A64" s="755" t="s">
        <v>205</v>
      </c>
      <c r="B64" s="756"/>
      <c r="C64" s="756"/>
      <c r="D64" s="756"/>
      <c r="E64" s="756"/>
      <c r="F64" s="756"/>
      <c r="G64" s="756"/>
      <c r="H64" s="757"/>
    </row>
    <row r="65" spans="1:8">
      <c r="A65" s="901" t="s">
        <v>27</v>
      </c>
      <c r="B65" s="482" t="s">
        <v>10</v>
      </c>
      <c r="C65" s="50">
        <v>2</v>
      </c>
      <c r="D65" s="50">
        <v>3</v>
      </c>
      <c r="E65" s="50">
        <f>C65*E4</f>
        <v>20</v>
      </c>
      <c r="F65" s="328">
        <f>D65*F4</f>
        <v>30</v>
      </c>
      <c r="G65" s="601"/>
      <c r="H65" s="298">
        <f>F65+E65</f>
        <v>50</v>
      </c>
    </row>
    <row r="66" spans="1:8" ht="15.75" thickBot="1">
      <c r="A66" s="809"/>
      <c r="B66" s="282" t="s">
        <v>27</v>
      </c>
      <c r="C66" s="94">
        <v>155</v>
      </c>
      <c r="D66" s="94">
        <v>185</v>
      </c>
      <c r="E66" s="94">
        <f>C66*E4</f>
        <v>1550</v>
      </c>
      <c r="F66" s="359">
        <f>D66*F4</f>
        <v>1850</v>
      </c>
      <c r="G66" s="602"/>
      <c r="H66" s="302">
        <f>E66+F66</f>
        <v>3400</v>
      </c>
    </row>
    <row r="67" spans="1:8" ht="15.75" thickBot="1">
      <c r="A67" s="845" t="s">
        <v>276</v>
      </c>
      <c r="B67" s="891"/>
      <c r="C67" s="891"/>
      <c r="D67" s="891"/>
      <c r="E67" s="891"/>
      <c r="F67" s="891"/>
      <c r="G67" s="891"/>
      <c r="H67" s="892"/>
    </row>
    <row r="68" spans="1:8">
      <c r="A68" s="898" t="s">
        <v>24</v>
      </c>
      <c r="B68" s="644"/>
      <c r="C68" s="320">
        <v>28.6</v>
      </c>
      <c r="D68" s="320">
        <v>42.9</v>
      </c>
      <c r="E68" s="320">
        <f>C68*E4</f>
        <v>286</v>
      </c>
      <c r="F68" s="321">
        <f>D68*F4</f>
        <v>429</v>
      </c>
      <c r="G68" s="888"/>
      <c r="H68" s="322">
        <f t="shared" ref="H68:H75" si="6">E68+F68</f>
        <v>715</v>
      </c>
    </row>
    <row r="69" spans="1:8">
      <c r="A69" s="893" t="s">
        <v>10</v>
      </c>
      <c r="B69" s="894"/>
      <c r="C69" s="223">
        <v>2.5</v>
      </c>
      <c r="D69" s="223">
        <v>3.75</v>
      </c>
      <c r="E69" s="223">
        <f>C69*E4</f>
        <v>25</v>
      </c>
      <c r="F69" s="316">
        <f>D69*F4</f>
        <v>37.5</v>
      </c>
      <c r="G69" s="719"/>
      <c r="H69" s="318">
        <f t="shared" si="6"/>
        <v>62.5</v>
      </c>
    </row>
    <row r="70" spans="1:8">
      <c r="A70" s="893" t="s">
        <v>7</v>
      </c>
      <c r="B70" s="894"/>
      <c r="C70" s="223">
        <v>1.2</v>
      </c>
      <c r="D70" s="223">
        <v>1.8</v>
      </c>
      <c r="E70" s="223">
        <f>C70*E4</f>
        <v>12</v>
      </c>
      <c r="F70" s="316">
        <f>D70*F4</f>
        <v>18</v>
      </c>
      <c r="G70" s="719"/>
      <c r="H70" s="318">
        <f t="shared" si="6"/>
        <v>30</v>
      </c>
    </row>
    <row r="71" spans="1:8">
      <c r="A71" s="893" t="s">
        <v>54</v>
      </c>
      <c r="B71" s="894"/>
      <c r="C71" s="223">
        <v>19.7</v>
      </c>
      <c r="D71" s="223">
        <v>30</v>
      </c>
      <c r="E71" s="223">
        <f>C71*E4</f>
        <v>197</v>
      </c>
      <c r="F71" s="316">
        <f>D71*F4</f>
        <v>300</v>
      </c>
      <c r="G71" s="719"/>
      <c r="H71" s="318">
        <f t="shared" si="6"/>
        <v>497</v>
      </c>
    </row>
    <row r="72" spans="1:8">
      <c r="A72" s="897" t="s">
        <v>63</v>
      </c>
      <c r="B72" s="653"/>
      <c r="C72" s="366">
        <v>0.2</v>
      </c>
      <c r="D72" s="366">
        <v>0.3</v>
      </c>
      <c r="E72" s="366">
        <f>C72*E4</f>
        <v>2</v>
      </c>
      <c r="F72" s="367">
        <f>D72*F4</f>
        <v>3</v>
      </c>
      <c r="G72" s="719"/>
      <c r="H72" s="368">
        <f t="shared" si="6"/>
        <v>5</v>
      </c>
    </row>
    <row r="73" spans="1:8">
      <c r="A73" s="897" t="s">
        <v>6</v>
      </c>
      <c r="B73" s="653"/>
      <c r="C73" s="366">
        <v>0.4</v>
      </c>
      <c r="D73" s="366">
        <v>0.6</v>
      </c>
      <c r="E73" s="366">
        <f>C73*E4</f>
        <v>4</v>
      </c>
      <c r="F73" s="367">
        <f>D73*F4</f>
        <v>6</v>
      </c>
      <c r="G73" s="719"/>
      <c r="H73" s="368">
        <f t="shared" si="6"/>
        <v>10</v>
      </c>
    </row>
    <row r="74" spans="1:8">
      <c r="A74" s="897" t="s">
        <v>160</v>
      </c>
      <c r="B74" s="653"/>
      <c r="C74" s="366">
        <v>0.4</v>
      </c>
      <c r="D74" s="366">
        <v>0.6</v>
      </c>
      <c r="E74" s="366">
        <f>C74*E4</f>
        <v>4</v>
      </c>
      <c r="F74" s="367">
        <f>D74*F4</f>
        <v>6</v>
      </c>
      <c r="G74" s="719"/>
      <c r="H74" s="368">
        <f t="shared" si="6"/>
        <v>10</v>
      </c>
    </row>
    <row r="75" spans="1:8" ht="15.75" thickBot="1">
      <c r="A75" s="895" t="s">
        <v>29</v>
      </c>
      <c r="B75" s="896"/>
      <c r="C75" s="278">
        <v>3.96</v>
      </c>
      <c r="D75" s="278">
        <v>5.94</v>
      </c>
      <c r="E75" s="278">
        <f>C75*E4</f>
        <v>39.6</v>
      </c>
      <c r="F75" s="317">
        <f>D75*F4</f>
        <v>59.400000000000006</v>
      </c>
      <c r="G75" s="602"/>
      <c r="H75" s="319">
        <f t="shared" si="6"/>
        <v>99</v>
      </c>
    </row>
    <row r="76" spans="1:8" ht="15.75" thickBot="1">
      <c r="A76" s="654" t="s">
        <v>188</v>
      </c>
      <c r="B76" s="630"/>
      <c r="C76" s="630"/>
      <c r="D76" s="630"/>
      <c r="E76" s="630"/>
      <c r="F76" s="630"/>
      <c r="G76" s="630"/>
      <c r="H76" s="631"/>
    </row>
    <row r="77" spans="1:8">
      <c r="A77" s="692" t="s">
        <v>105</v>
      </c>
      <c r="B77" s="693"/>
      <c r="C77" s="178">
        <v>51</v>
      </c>
      <c r="D77" s="178">
        <v>71.400000000000006</v>
      </c>
      <c r="E77" s="178">
        <f>C77*E4</f>
        <v>510</v>
      </c>
      <c r="F77" s="178">
        <f>D77*F4</f>
        <v>714</v>
      </c>
      <c r="G77" s="882"/>
      <c r="H77" s="193">
        <f t="shared" ref="H77:H83" si="7">E77+F77</f>
        <v>1224</v>
      </c>
    </row>
    <row r="78" spans="1:8">
      <c r="A78" s="605" t="s">
        <v>218</v>
      </c>
      <c r="B78" s="606"/>
      <c r="C78" s="3">
        <v>39.4</v>
      </c>
      <c r="D78" s="3">
        <v>55.1</v>
      </c>
      <c r="E78" s="3">
        <f>C78*E4</f>
        <v>394</v>
      </c>
      <c r="F78" s="3">
        <f>D78*F4</f>
        <v>551</v>
      </c>
      <c r="G78" s="883"/>
      <c r="H78" s="194">
        <f t="shared" si="7"/>
        <v>945</v>
      </c>
    </row>
    <row r="79" spans="1:8">
      <c r="A79" s="605" t="s">
        <v>15</v>
      </c>
      <c r="B79" s="606"/>
      <c r="C79" s="3">
        <v>11.1</v>
      </c>
      <c r="D79" s="3">
        <v>15.5</v>
      </c>
      <c r="E79" s="3">
        <f>C79*E4</f>
        <v>111</v>
      </c>
      <c r="F79" s="3">
        <f>D79*F4</f>
        <v>155</v>
      </c>
      <c r="G79" s="883"/>
      <c r="H79" s="194">
        <f t="shared" si="7"/>
        <v>266</v>
      </c>
    </row>
    <row r="80" spans="1:8">
      <c r="A80" s="605" t="s">
        <v>155</v>
      </c>
      <c r="B80" s="606"/>
      <c r="C80" s="3">
        <v>1.25</v>
      </c>
      <c r="D80" s="3">
        <v>1.8</v>
      </c>
      <c r="E80" s="3">
        <f>C80*E4</f>
        <v>12.5</v>
      </c>
      <c r="F80" s="3">
        <f>D80*F4</f>
        <v>18</v>
      </c>
      <c r="G80" s="883"/>
      <c r="H80" s="194">
        <f t="shared" si="7"/>
        <v>30.5</v>
      </c>
    </row>
    <row r="81" spans="1:8">
      <c r="A81" s="774" t="s">
        <v>147</v>
      </c>
      <c r="B81" s="775"/>
      <c r="C81" s="4">
        <v>1.3</v>
      </c>
      <c r="D81" s="4">
        <v>1.8</v>
      </c>
      <c r="E81" s="3">
        <f>C81*E4</f>
        <v>13</v>
      </c>
      <c r="F81" s="3">
        <f>D81*F4</f>
        <v>18</v>
      </c>
      <c r="G81" s="883"/>
      <c r="H81" s="194">
        <f t="shared" si="7"/>
        <v>31</v>
      </c>
    </row>
    <row r="82" spans="1:8">
      <c r="A82" s="605" t="s">
        <v>6</v>
      </c>
      <c r="B82" s="606"/>
      <c r="C82" s="3">
        <v>0.4</v>
      </c>
      <c r="D82" s="4">
        <v>0.5</v>
      </c>
      <c r="E82" s="3">
        <f>C82*E4</f>
        <v>4</v>
      </c>
      <c r="F82" s="3">
        <f>D82*F4</f>
        <v>5</v>
      </c>
      <c r="G82" s="883"/>
      <c r="H82" s="194">
        <f t="shared" si="7"/>
        <v>9</v>
      </c>
    </row>
    <row r="83" spans="1:8" ht="15.75" customHeight="1">
      <c r="A83" s="605" t="s">
        <v>183</v>
      </c>
      <c r="B83" s="606"/>
      <c r="C83" s="3">
        <v>3.8</v>
      </c>
      <c r="D83" s="3">
        <v>5.3</v>
      </c>
      <c r="E83" s="3">
        <f>C83*E4</f>
        <v>38</v>
      </c>
      <c r="F83" s="3">
        <f>D83*F4</f>
        <v>53</v>
      </c>
      <c r="G83" s="883"/>
      <c r="H83" s="194">
        <f t="shared" si="7"/>
        <v>91</v>
      </c>
    </row>
    <row r="84" spans="1:8" ht="15.75" customHeight="1">
      <c r="A84" s="605" t="s">
        <v>29</v>
      </c>
      <c r="B84" s="581"/>
      <c r="C84" s="3">
        <v>9</v>
      </c>
      <c r="D84" s="3">
        <v>12.6</v>
      </c>
      <c r="E84" s="3">
        <f>C84*E4</f>
        <v>90</v>
      </c>
      <c r="F84" s="3">
        <f>D84*F4</f>
        <v>126</v>
      </c>
      <c r="G84" s="883"/>
      <c r="H84" s="194">
        <f t="shared" ref="H84:H95" si="8">E84+F84</f>
        <v>216</v>
      </c>
    </row>
    <row r="85" spans="1:8" ht="15.75" customHeight="1" thickBot="1">
      <c r="A85" s="638" t="s">
        <v>10</v>
      </c>
      <c r="B85" s="881"/>
      <c r="C85" s="6">
        <v>0.1</v>
      </c>
      <c r="D85" s="6">
        <v>0.2</v>
      </c>
      <c r="E85" s="6">
        <f>C85*E4</f>
        <v>1</v>
      </c>
      <c r="F85" s="6">
        <f>D85*F4</f>
        <v>2</v>
      </c>
      <c r="G85" s="883"/>
      <c r="H85" s="215">
        <f t="shared" si="8"/>
        <v>3</v>
      </c>
    </row>
    <row r="86" spans="1:8" ht="15.75" customHeight="1">
      <c r="A86" s="677" t="s">
        <v>219</v>
      </c>
      <c r="B86" s="386" t="s">
        <v>15</v>
      </c>
      <c r="C86" s="178">
        <v>2</v>
      </c>
      <c r="D86" s="178">
        <v>2.4</v>
      </c>
      <c r="E86" s="178">
        <f>C86*E4</f>
        <v>20</v>
      </c>
      <c r="F86" s="7">
        <f>D86*F4</f>
        <v>24</v>
      </c>
      <c r="G86" s="717"/>
      <c r="H86" s="284">
        <f t="shared" si="8"/>
        <v>44</v>
      </c>
    </row>
    <row r="87" spans="1:8">
      <c r="A87" s="903"/>
      <c r="B87" s="388" t="s">
        <v>220</v>
      </c>
      <c r="C87" s="3">
        <v>47.6</v>
      </c>
      <c r="D87" s="3">
        <v>54.7</v>
      </c>
      <c r="E87" s="3">
        <f>C87*E4</f>
        <v>476</v>
      </c>
      <c r="F87" s="8">
        <f>D87*F4</f>
        <v>547</v>
      </c>
      <c r="G87" s="718"/>
      <c r="H87" s="119">
        <f t="shared" si="8"/>
        <v>1023</v>
      </c>
    </row>
    <row r="88" spans="1:8">
      <c r="A88" s="903"/>
      <c r="B88" s="388" t="s">
        <v>6</v>
      </c>
      <c r="C88" s="3">
        <v>0.3</v>
      </c>
      <c r="D88" s="3">
        <v>0.33</v>
      </c>
      <c r="E88" s="3">
        <f>C88*E4</f>
        <v>3</v>
      </c>
      <c r="F88" s="8">
        <f>D88*F4</f>
        <v>3.3000000000000003</v>
      </c>
      <c r="G88" s="718"/>
      <c r="H88" s="119">
        <f t="shared" si="8"/>
        <v>6.3000000000000007</v>
      </c>
    </row>
    <row r="89" spans="1:8">
      <c r="A89" s="903"/>
      <c r="B89" s="388" t="s">
        <v>5</v>
      </c>
      <c r="C89" s="3">
        <v>71</v>
      </c>
      <c r="D89" s="3">
        <v>82</v>
      </c>
      <c r="E89" s="3">
        <f>C89*E4</f>
        <v>710</v>
      </c>
      <c r="F89" s="8">
        <f>D89*F4</f>
        <v>820</v>
      </c>
      <c r="G89" s="718"/>
      <c r="H89" s="119">
        <f t="shared" si="8"/>
        <v>1530</v>
      </c>
    </row>
    <row r="90" spans="1:8">
      <c r="A90" s="903"/>
      <c r="B90" s="388" t="s">
        <v>7</v>
      </c>
      <c r="C90" s="3">
        <v>2</v>
      </c>
      <c r="D90" s="3">
        <v>3</v>
      </c>
      <c r="E90" s="3">
        <f>C90*E4</f>
        <v>20</v>
      </c>
      <c r="F90" s="8">
        <f>D90*F4</f>
        <v>30</v>
      </c>
      <c r="G90" s="718"/>
      <c r="H90" s="119">
        <f t="shared" si="8"/>
        <v>50</v>
      </c>
    </row>
    <row r="91" spans="1:8" ht="15.75" thickBot="1">
      <c r="A91" s="904"/>
      <c r="B91" s="387" t="s">
        <v>14</v>
      </c>
      <c r="C91" s="139">
        <v>16.5</v>
      </c>
      <c r="D91" s="139">
        <v>22</v>
      </c>
      <c r="E91" s="139">
        <f>C91*E4</f>
        <v>165</v>
      </c>
      <c r="F91" s="9">
        <f>D91*F4</f>
        <v>220</v>
      </c>
      <c r="G91" s="634"/>
      <c r="H91" s="168">
        <f t="shared" si="8"/>
        <v>385</v>
      </c>
    </row>
    <row r="92" spans="1:8">
      <c r="A92" s="900" t="s">
        <v>192</v>
      </c>
      <c r="B92" s="309" t="s">
        <v>177</v>
      </c>
      <c r="C92" s="178">
        <v>0.45</v>
      </c>
      <c r="D92" s="178">
        <v>0.45</v>
      </c>
      <c r="E92" s="178">
        <f>C92*E4</f>
        <v>4.5</v>
      </c>
      <c r="F92" s="7">
        <f>D92*F4</f>
        <v>4.5</v>
      </c>
      <c r="G92" s="717"/>
      <c r="H92" s="284">
        <f t="shared" si="8"/>
        <v>9</v>
      </c>
    </row>
    <row r="93" spans="1:8">
      <c r="A93" s="675"/>
      <c r="B93" s="323" t="s">
        <v>5</v>
      </c>
      <c r="C93" s="222">
        <v>160</v>
      </c>
      <c r="D93" s="38">
        <v>160</v>
      </c>
      <c r="E93" s="38">
        <f>C93*E4</f>
        <v>1600</v>
      </c>
      <c r="F93" s="39">
        <f>D93*F4</f>
        <v>1600</v>
      </c>
      <c r="G93" s="718"/>
      <c r="H93" s="308">
        <f t="shared" si="8"/>
        <v>3200</v>
      </c>
    </row>
    <row r="94" spans="1:8" ht="15.75" thickBot="1">
      <c r="A94" s="676"/>
      <c r="B94" s="238" t="s">
        <v>146</v>
      </c>
      <c r="C94" s="267">
        <v>13.5</v>
      </c>
      <c r="D94" s="139">
        <v>13.5</v>
      </c>
      <c r="E94" s="139">
        <f>C94*E4</f>
        <v>135</v>
      </c>
      <c r="F94" s="9">
        <f>D94*F4</f>
        <v>135</v>
      </c>
      <c r="G94" s="634"/>
      <c r="H94" s="168">
        <f t="shared" si="8"/>
        <v>270</v>
      </c>
    </row>
    <row r="95" spans="1:8" ht="15.75" thickBot="1">
      <c r="A95" s="670" t="s">
        <v>104</v>
      </c>
      <c r="B95" s="902"/>
      <c r="C95" s="229">
        <v>25</v>
      </c>
      <c r="D95" s="217">
        <v>30</v>
      </c>
      <c r="E95" s="217">
        <f>C95*E4</f>
        <v>250</v>
      </c>
      <c r="F95" s="259">
        <f>D95*F4</f>
        <v>300</v>
      </c>
      <c r="G95" s="285"/>
      <c r="H95" s="40">
        <f t="shared" si="8"/>
        <v>550</v>
      </c>
    </row>
    <row r="111" ht="15" customHeight="1"/>
    <row r="116" ht="14.25" customHeight="1"/>
  </sheetData>
  <mergeCells count="79">
    <mergeCell ref="G65:G66"/>
    <mergeCell ref="A20:B20"/>
    <mergeCell ref="A23:B23"/>
    <mergeCell ref="A25:H25"/>
    <mergeCell ref="A26:B26"/>
    <mergeCell ref="A27:B27"/>
    <mergeCell ref="G26:G27"/>
    <mergeCell ref="A29:B29"/>
    <mergeCell ref="A40:A44"/>
    <mergeCell ref="A30:A33"/>
    <mergeCell ref="A95:B95"/>
    <mergeCell ref="A79:B79"/>
    <mergeCell ref="A78:B78"/>
    <mergeCell ref="A77:B77"/>
    <mergeCell ref="A83:B83"/>
    <mergeCell ref="A82:B82"/>
    <mergeCell ref="A81:B81"/>
    <mergeCell ref="A80:B80"/>
    <mergeCell ref="A86:A91"/>
    <mergeCell ref="G92:G94"/>
    <mergeCell ref="A74:B74"/>
    <mergeCell ref="A68:B68"/>
    <mergeCell ref="A11:B11"/>
    <mergeCell ref="A37:B37"/>
    <mergeCell ref="A62:B62"/>
    <mergeCell ref="A38:B38"/>
    <mergeCell ref="A34:B34"/>
    <mergeCell ref="A35:B35"/>
    <mergeCell ref="A36:B36"/>
    <mergeCell ref="A28:H28"/>
    <mergeCell ref="A39:B39"/>
    <mergeCell ref="G62:G63"/>
    <mergeCell ref="A22:H22"/>
    <mergeCell ref="A92:A94"/>
    <mergeCell ref="A65:A66"/>
    <mergeCell ref="H1:H2"/>
    <mergeCell ref="A8:B8"/>
    <mergeCell ref="A5:H5"/>
    <mergeCell ref="G1:G2"/>
    <mergeCell ref="A12:B12"/>
    <mergeCell ref="A1:B2"/>
    <mergeCell ref="C1:D2"/>
    <mergeCell ref="E1:F2"/>
    <mergeCell ref="A7:B7"/>
    <mergeCell ref="A9:B9"/>
    <mergeCell ref="A10:B10"/>
    <mergeCell ref="A6:H6"/>
    <mergeCell ref="A13:H13"/>
    <mergeCell ref="G7:G12"/>
    <mergeCell ref="A18:H18"/>
    <mergeCell ref="A75:B75"/>
    <mergeCell ref="A71:B71"/>
    <mergeCell ref="A72:B72"/>
    <mergeCell ref="A73:B73"/>
    <mergeCell ref="G14:G17"/>
    <mergeCell ref="A19:B19"/>
    <mergeCell ref="A21:B21"/>
    <mergeCell ref="A14:B14"/>
    <mergeCell ref="A24:H24"/>
    <mergeCell ref="A15:B15"/>
    <mergeCell ref="A16:B16"/>
    <mergeCell ref="A17:B17"/>
    <mergeCell ref="G19:G21"/>
    <mergeCell ref="G86:G91"/>
    <mergeCell ref="A61:H61"/>
    <mergeCell ref="A64:H64"/>
    <mergeCell ref="G45:G59"/>
    <mergeCell ref="A84:B84"/>
    <mergeCell ref="A85:B85"/>
    <mergeCell ref="G77:G85"/>
    <mergeCell ref="A45:A51"/>
    <mergeCell ref="A52:A59"/>
    <mergeCell ref="G68:G75"/>
    <mergeCell ref="A63:B63"/>
    <mergeCell ref="A60:B60"/>
    <mergeCell ref="A67:H67"/>
    <mergeCell ref="A69:B69"/>
    <mergeCell ref="A70:B70"/>
    <mergeCell ref="A76:H76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T74"/>
  <sheetViews>
    <sheetView topLeftCell="A37" workbookViewId="0">
      <selection activeCell="K46" sqref="K46"/>
    </sheetView>
  </sheetViews>
  <sheetFormatPr defaultRowHeight="15"/>
  <cols>
    <col min="1" max="1" width="11.85546875" style="1" customWidth="1"/>
    <col min="2" max="2" width="21.28515625" style="1" customWidth="1"/>
    <col min="3" max="3" width="8.28515625" style="1" customWidth="1"/>
    <col min="4" max="4" width="7.85546875" style="1" customWidth="1"/>
    <col min="5" max="5" width="8.140625" style="1" customWidth="1"/>
    <col min="6" max="6" width="8.85546875" style="1" customWidth="1"/>
    <col min="7" max="7" width="9.140625" style="162"/>
    <col min="8" max="8" width="8.85546875" style="1" customWidth="1"/>
    <col min="9" max="9" width="21.140625" customWidth="1"/>
    <col min="10" max="10" width="5.28515625" customWidth="1"/>
    <col min="11" max="11" width="13.140625" customWidth="1"/>
    <col min="12" max="12" width="13.42578125" customWidth="1"/>
    <col min="13" max="13" width="12.85546875" customWidth="1"/>
    <col min="14" max="14" width="10.140625" bestFit="1" customWidth="1"/>
  </cols>
  <sheetData>
    <row r="1" spans="1:14" ht="35.25" customHeight="1">
      <c r="A1" s="660" t="s">
        <v>82</v>
      </c>
      <c r="B1" s="661"/>
      <c r="C1" s="838" t="s">
        <v>38</v>
      </c>
      <c r="D1" s="839"/>
      <c r="E1" s="654" t="s">
        <v>98</v>
      </c>
      <c r="F1" s="655"/>
      <c r="G1" s="664" t="s">
        <v>132</v>
      </c>
      <c r="H1" s="666" t="s">
        <v>41</v>
      </c>
      <c r="I1" s="55" t="s">
        <v>94</v>
      </c>
      <c r="J1" s="72" t="s">
        <v>115</v>
      </c>
      <c r="K1" s="56" t="s">
        <v>93</v>
      </c>
      <c r="L1" s="57" t="s">
        <v>95</v>
      </c>
      <c r="M1" s="84" t="s">
        <v>101</v>
      </c>
    </row>
    <row r="2" spans="1:14" ht="15.75" customHeight="1" thickBot="1">
      <c r="A2" s="662"/>
      <c r="B2" s="663"/>
      <c r="C2" s="840"/>
      <c r="D2" s="841"/>
      <c r="E2" s="656"/>
      <c r="F2" s="657"/>
      <c r="G2" s="665"/>
      <c r="H2" s="667"/>
      <c r="I2" s="149" t="s">
        <v>108</v>
      </c>
      <c r="J2" s="150" t="s">
        <v>111</v>
      </c>
      <c r="K2" s="151"/>
      <c r="L2" s="81"/>
      <c r="M2" s="87">
        <f>L2-K2</f>
        <v>0</v>
      </c>
      <c r="N2" s="131">
        <f>B3</f>
        <v>0</v>
      </c>
    </row>
    <row r="3" spans="1:14" ht="15.75" customHeight="1" thickBot="1">
      <c r="A3" s="17" t="s">
        <v>97</v>
      </c>
      <c r="B3" s="45"/>
      <c r="C3" s="17" t="s">
        <v>35</v>
      </c>
      <c r="D3" s="17" t="s">
        <v>36</v>
      </c>
      <c r="E3" s="15" t="s">
        <v>35</v>
      </c>
      <c r="F3" s="15" t="s">
        <v>36</v>
      </c>
      <c r="G3" s="166">
        <v>10</v>
      </c>
      <c r="H3" s="109" t="s">
        <v>133</v>
      </c>
      <c r="I3" s="149" t="s">
        <v>114</v>
      </c>
      <c r="J3" s="150" t="s">
        <v>111</v>
      </c>
      <c r="K3" s="147"/>
      <c r="L3" s="3"/>
      <c r="M3" s="87">
        <f t="shared" ref="M3:M59" si="0">L3-K3</f>
        <v>0</v>
      </c>
    </row>
    <row r="4" spans="1:14" ht="15.75" customHeight="1" thickBot="1">
      <c r="A4" s="97"/>
      <c r="B4" s="98"/>
      <c r="C4" s="98"/>
      <c r="D4" s="98"/>
      <c r="E4" s="46">
        <v>10</v>
      </c>
      <c r="F4" s="47">
        <v>10</v>
      </c>
      <c r="G4" s="167"/>
      <c r="H4" s="109" t="s">
        <v>134</v>
      </c>
      <c r="I4" s="23" t="s">
        <v>86</v>
      </c>
      <c r="J4" s="59" t="s">
        <v>111</v>
      </c>
      <c r="K4" s="35">
        <f>(H31+H41)/1000</f>
        <v>1.5806</v>
      </c>
      <c r="L4" s="48"/>
      <c r="M4" s="87">
        <f t="shared" si="0"/>
        <v>-1.5806</v>
      </c>
    </row>
    <row r="5" spans="1:14" ht="16.5" thickBot="1">
      <c r="A5" s="645" t="s">
        <v>34</v>
      </c>
      <c r="B5" s="646"/>
      <c r="C5" s="646"/>
      <c r="D5" s="646"/>
      <c r="E5" s="646"/>
      <c r="F5" s="646"/>
      <c r="G5" s="646"/>
      <c r="H5" s="646"/>
      <c r="I5" s="23" t="s">
        <v>163</v>
      </c>
      <c r="J5" s="59" t="s">
        <v>111</v>
      </c>
      <c r="K5" s="35">
        <f>(H32+H42)/1000</f>
        <v>1.0779000000000001</v>
      </c>
      <c r="L5" s="48"/>
      <c r="M5" s="87">
        <f t="shared" si="0"/>
        <v>-1.0779000000000001</v>
      </c>
    </row>
    <row r="6" spans="1:14" ht="15.75" thickBot="1">
      <c r="A6" s="613" t="s">
        <v>99</v>
      </c>
      <c r="B6" s="614"/>
      <c r="C6" s="614"/>
      <c r="D6" s="614"/>
      <c r="E6" s="614"/>
      <c r="F6" s="614"/>
      <c r="G6" s="628"/>
      <c r="H6" s="629"/>
      <c r="I6" s="23" t="s">
        <v>110</v>
      </c>
      <c r="J6" s="59" t="s">
        <v>111</v>
      </c>
      <c r="K6" s="35"/>
      <c r="L6" s="48"/>
      <c r="M6" s="87">
        <f t="shared" si="0"/>
        <v>0</v>
      </c>
    </row>
    <row r="7" spans="1:14">
      <c r="A7" s="603" t="s">
        <v>55</v>
      </c>
      <c r="B7" s="604"/>
      <c r="C7" s="13">
        <v>18</v>
      </c>
      <c r="D7" s="13">
        <v>22.5</v>
      </c>
      <c r="E7" s="13">
        <f>C7*E4</f>
        <v>180</v>
      </c>
      <c r="F7" s="20">
        <f>D7*F4</f>
        <v>225</v>
      </c>
      <c r="G7" s="598"/>
      <c r="H7" s="112">
        <f>E7+F7</f>
        <v>405</v>
      </c>
      <c r="I7" s="23" t="s">
        <v>87</v>
      </c>
      <c r="J7" s="59" t="s">
        <v>111</v>
      </c>
      <c r="K7" s="35">
        <f>(H11+H19+H55+H67)/1000</f>
        <v>0.28499999999999998</v>
      </c>
      <c r="L7" s="48"/>
      <c r="M7" s="87">
        <f t="shared" si="0"/>
        <v>-0.28499999999999998</v>
      </c>
    </row>
    <row r="8" spans="1:14">
      <c r="A8" s="605" t="s">
        <v>4</v>
      </c>
      <c r="B8" s="606"/>
      <c r="C8" s="3">
        <v>123</v>
      </c>
      <c r="D8" s="3">
        <v>158</v>
      </c>
      <c r="E8" s="3">
        <f>C8*E4</f>
        <v>1230</v>
      </c>
      <c r="F8" s="8">
        <f>D8*F4</f>
        <v>1580</v>
      </c>
      <c r="G8" s="599"/>
      <c r="H8" s="110">
        <f>E8+F8</f>
        <v>2810</v>
      </c>
      <c r="I8" s="23" t="s">
        <v>58</v>
      </c>
      <c r="J8" s="59" t="s">
        <v>112</v>
      </c>
      <c r="K8" s="35">
        <f>(H27+H37+H47)/1000</f>
        <v>0.19700000000000001</v>
      </c>
      <c r="L8" s="48"/>
      <c r="M8" s="87">
        <f t="shared" si="0"/>
        <v>-0.19700000000000001</v>
      </c>
    </row>
    <row r="9" spans="1:14">
      <c r="A9" s="605" t="s">
        <v>37</v>
      </c>
      <c r="B9" s="606"/>
      <c r="C9" s="3">
        <v>2</v>
      </c>
      <c r="D9" s="3">
        <v>2.5</v>
      </c>
      <c r="E9" s="3">
        <f>C9*E4</f>
        <v>20</v>
      </c>
      <c r="F9" s="8">
        <f>D9*F4</f>
        <v>25</v>
      </c>
      <c r="G9" s="599"/>
      <c r="H9" s="110">
        <f>E9+F9</f>
        <v>45</v>
      </c>
      <c r="I9" s="24" t="s">
        <v>4</v>
      </c>
      <c r="J9" s="59" t="s">
        <v>112</v>
      </c>
      <c r="K9" s="35">
        <f>(H8+H15+H63+H66)/1000</f>
        <v>9.8800000000000008</v>
      </c>
      <c r="L9" s="48"/>
      <c r="M9" s="87">
        <f t="shared" si="0"/>
        <v>-9.8800000000000008</v>
      </c>
    </row>
    <row r="10" spans="1:14">
      <c r="A10" s="605" t="s">
        <v>6</v>
      </c>
      <c r="B10" s="606"/>
      <c r="C10" s="3">
        <v>0.4</v>
      </c>
      <c r="D10" s="3">
        <v>0.5</v>
      </c>
      <c r="E10" s="3">
        <f>C10*E4</f>
        <v>4</v>
      </c>
      <c r="F10" s="8">
        <f>D10*F4</f>
        <v>5</v>
      </c>
      <c r="G10" s="599"/>
      <c r="H10" s="110">
        <f>E10+F10</f>
        <v>9</v>
      </c>
      <c r="I10" s="25" t="s">
        <v>102</v>
      </c>
      <c r="J10" s="59" t="s">
        <v>112</v>
      </c>
      <c r="K10" s="35"/>
      <c r="L10" s="48"/>
      <c r="M10" s="87">
        <f t="shared" si="0"/>
        <v>0</v>
      </c>
    </row>
    <row r="11" spans="1:14" ht="15.75" thickBot="1">
      <c r="A11" s="638" t="s">
        <v>7</v>
      </c>
      <c r="B11" s="639"/>
      <c r="C11" s="6">
        <v>3</v>
      </c>
      <c r="D11" s="6">
        <v>5</v>
      </c>
      <c r="E11" s="6">
        <f>C11*E4</f>
        <v>30</v>
      </c>
      <c r="F11" s="16">
        <f>D11*F4</f>
        <v>50</v>
      </c>
      <c r="G11" s="600"/>
      <c r="H11" s="144">
        <f>E11+F11</f>
        <v>80</v>
      </c>
      <c r="I11" s="23" t="s">
        <v>27</v>
      </c>
      <c r="J11" s="59" t="s">
        <v>116</v>
      </c>
      <c r="K11" s="34"/>
      <c r="L11" s="48"/>
      <c r="M11" s="87">
        <f t="shared" si="0"/>
        <v>0</v>
      </c>
    </row>
    <row r="12" spans="1:14" ht="15.75" thickBot="1">
      <c r="A12" s="613" t="s">
        <v>46</v>
      </c>
      <c r="B12" s="614"/>
      <c r="C12" s="614"/>
      <c r="D12" s="614"/>
      <c r="E12" s="614"/>
      <c r="F12" s="614"/>
      <c r="G12" s="628"/>
      <c r="H12" s="629"/>
      <c r="I12" s="23" t="s">
        <v>53</v>
      </c>
      <c r="J12" s="59" t="s">
        <v>116</v>
      </c>
      <c r="K12" s="34"/>
      <c r="L12" s="48"/>
      <c r="M12" s="87">
        <f t="shared" si="0"/>
        <v>0</v>
      </c>
    </row>
    <row r="13" spans="1:14">
      <c r="A13" s="603" t="s">
        <v>47</v>
      </c>
      <c r="B13" s="604"/>
      <c r="C13" s="13">
        <v>2</v>
      </c>
      <c r="D13" s="13">
        <v>2</v>
      </c>
      <c r="E13" s="13">
        <f>C13*E4</f>
        <v>20</v>
      </c>
      <c r="F13" s="20">
        <f>D13*F4</f>
        <v>20</v>
      </c>
      <c r="G13" s="598"/>
      <c r="H13" s="112">
        <f>E13+F13</f>
        <v>40</v>
      </c>
      <c r="I13" s="23" t="s">
        <v>62</v>
      </c>
      <c r="J13" s="59" t="s">
        <v>116</v>
      </c>
      <c r="K13" s="34"/>
      <c r="L13" s="48"/>
      <c r="M13" s="87">
        <f t="shared" si="0"/>
        <v>0</v>
      </c>
    </row>
    <row r="14" spans="1:14">
      <c r="A14" s="605" t="s">
        <v>10</v>
      </c>
      <c r="B14" s="606"/>
      <c r="C14" s="3">
        <v>6</v>
      </c>
      <c r="D14" s="3">
        <v>6</v>
      </c>
      <c r="E14" s="3">
        <f>C14*E4</f>
        <v>60</v>
      </c>
      <c r="F14" s="8">
        <f>D14*F4</f>
        <v>60</v>
      </c>
      <c r="G14" s="599"/>
      <c r="H14" s="110">
        <f>E14+F14</f>
        <v>120</v>
      </c>
      <c r="I14" s="23" t="s">
        <v>107</v>
      </c>
      <c r="J14" s="59" t="s">
        <v>116</v>
      </c>
      <c r="K14" s="34"/>
      <c r="L14" s="48"/>
      <c r="M14" s="87">
        <f t="shared" si="0"/>
        <v>0</v>
      </c>
    </row>
    <row r="15" spans="1:14">
      <c r="A15" s="605" t="s">
        <v>4</v>
      </c>
      <c r="B15" s="606"/>
      <c r="C15" s="3">
        <v>110</v>
      </c>
      <c r="D15" s="3">
        <v>110</v>
      </c>
      <c r="E15" s="3">
        <f>C15*E4</f>
        <v>1100</v>
      </c>
      <c r="F15" s="8">
        <f>D15*F4</f>
        <v>1100</v>
      </c>
      <c r="G15" s="599"/>
      <c r="H15" s="110">
        <f>E15+F15</f>
        <v>2200</v>
      </c>
      <c r="I15" s="26" t="s">
        <v>51</v>
      </c>
      <c r="J15" s="59" t="s">
        <v>112</v>
      </c>
      <c r="K15" s="35">
        <f>(H38+H49)/1000</f>
        <v>0.30249999999999999</v>
      </c>
      <c r="L15" s="48"/>
      <c r="M15" s="87">
        <f t="shared" si="0"/>
        <v>-0.30249999999999999</v>
      </c>
    </row>
    <row r="16" spans="1:14" ht="15.75" thickBot="1">
      <c r="A16" s="638" t="s">
        <v>5</v>
      </c>
      <c r="B16" s="639"/>
      <c r="C16" s="6">
        <v>80</v>
      </c>
      <c r="D16" s="6">
        <v>80</v>
      </c>
      <c r="E16" s="6">
        <f>C16*E4</f>
        <v>800</v>
      </c>
      <c r="F16" s="16">
        <f>D16*F4</f>
        <v>800</v>
      </c>
      <c r="G16" s="600"/>
      <c r="H16" s="144">
        <f>E16+F16</f>
        <v>1600</v>
      </c>
      <c r="I16" s="23" t="s">
        <v>54</v>
      </c>
      <c r="J16" s="59" t="s">
        <v>116</v>
      </c>
      <c r="K16" s="34"/>
      <c r="L16" s="48"/>
      <c r="M16" s="87">
        <f t="shared" si="0"/>
        <v>0</v>
      </c>
    </row>
    <row r="17" spans="1:13" ht="15.75" thickBot="1">
      <c r="A17" s="613" t="s">
        <v>136</v>
      </c>
      <c r="B17" s="614"/>
      <c r="C17" s="614"/>
      <c r="D17" s="614"/>
      <c r="E17" s="614"/>
      <c r="F17" s="614"/>
      <c r="G17" s="628"/>
      <c r="H17" s="629"/>
      <c r="I17" s="23" t="s">
        <v>48</v>
      </c>
      <c r="J17" s="59" t="s">
        <v>111</v>
      </c>
      <c r="K17" s="35"/>
      <c r="L17" s="48"/>
      <c r="M17" s="87">
        <f t="shared" si="0"/>
        <v>0</v>
      </c>
    </row>
    <row r="18" spans="1:13">
      <c r="A18" s="603" t="s">
        <v>12</v>
      </c>
      <c r="B18" s="604"/>
      <c r="C18" s="13">
        <v>25</v>
      </c>
      <c r="D18" s="13">
        <v>30</v>
      </c>
      <c r="E18" s="13">
        <f>C18*E4</f>
        <v>250</v>
      </c>
      <c r="F18" s="20">
        <f>D18*F4</f>
        <v>300</v>
      </c>
      <c r="G18" s="598"/>
      <c r="H18" s="112">
        <f>E18+F18</f>
        <v>550</v>
      </c>
      <c r="I18" s="27" t="s">
        <v>16</v>
      </c>
      <c r="J18" s="59" t="s">
        <v>117</v>
      </c>
      <c r="K18" s="34">
        <f>H65/48</f>
        <v>37.5</v>
      </c>
      <c r="L18" s="48"/>
      <c r="M18" s="125">
        <f t="shared" si="0"/>
        <v>-37.5</v>
      </c>
    </row>
    <row r="19" spans="1:13" ht="15.75" thickBot="1">
      <c r="A19" s="638" t="s">
        <v>7</v>
      </c>
      <c r="B19" s="639"/>
      <c r="C19" s="6">
        <v>5</v>
      </c>
      <c r="D19" s="6">
        <v>5</v>
      </c>
      <c r="E19" s="6">
        <f>C19*E4</f>
        <v>50</v>
      </c>
      <c r="F19" s="16">
        <f>D19*F4</f>
        <v>50</v>
      </c>
      <c r="G19" s="600"/>
      <c r="H19" s="111">
        <f>E19+F19</f>
        <v>100</v>
      </c>
      <c r="I19" s="23" t="s">
        <v>88</v>
      </c>
      <c r="J19" s="59" t="s">
        <v>111</v>
      </c>
      <c r="K19" s="35">
        <f>(H44+H50)/1000</f>
        <v>9.7000000000000003E-2</v>
      </c>
      <c r="L19" s="48"/>
      <c r="M19" s="87">
        <f t="shared" si="0"/>
        <v>-9.7000000000000003E-2</v>
      </c>
    </row>
    <row r="20" spans="1:13" ht="16.5" thickBot="1">
      <c r="A20" s="645" t="s">
        <v>33</v>
      </c>
      <c r="B20" s="646"/>
      <c r="C20" s="646"/>
      <c r="D20" s="646"/>
      <c r="E20" s="646"/>
      <c r="F20" s="646"/>
      <c r="G20" s="646"/>
      <c r="H20" s="647"/>
      <c r="I20" s="23" t="s">
        <v>74</v>
      </c>
      <c r="J20" s="59" t="s">
        <v>111</v>
      </c>
      <c r="K20" s="35"/>
      <c r="L20" s="48"/>
      <c r="M20" s="87">
        <f t="shared" si="0"/>
        <v>0</v>
      </c>
    </row>
    <row r="21" spans="1:13" ht="15.75" thickBot="1">
      <c r="A21" s="721" t="s">
        <v>217</v>
      </c>
      <c r="B21" s="771"/>
      <c r="C21" s="456">
        <v>150</v>
      </c>
      <c r="D21" s="275">
        <v>150</v>
      </c>
      <c r="E21" s="275">
        <f>C21*E4</f>
        <v>1500</v>
      </c>
      <c r="F21" s="276">
        <f>D21*F4</f>
        <v>1500</v>
      </c>
      <c r="G21" s="276"/>
      <c r="H21" s="277">
        <f>E21+F21</f>
        <v>3000</v>
      </c>
      <c r="I21" s="23" t="s">
        <v>55</v>
      </c>
      <c r="J21" s="59" t="s">
        <v>111</v>
      </c>
      <c r="K21" s="35">
        <f>H7/1000</f>
        <v>0.40500000000000003</v>
      </c>
      <c r="L21" s="48"/>
      <c r="M21" s="87">
        <f t="shared" si="0"/>
        <v>-0.40500000000000003</v>
      </c>
    </row>
    <row r="22" spans="1:13" ht="15.75" customHeight="1" thickBot="1">
      <c r="A22" s="755" t="s">
        <v>32</v>
      </c>
      <c r="B22" s="756"/>
      <c r="C22" s="756"/>
      <c r="D22" s="756"/>
      <c r="E22" s="756"/>
      <c r="F22" s="756"/>
      <c r="G22" s="756"/>
      <c r="H22" s="756"/>
      <c r="I22" s="23" t="s">
        <v>2</v>
      </c>
      <c r="J22" s="59" t="s">
        <v>111</v>
      </c>
      <c r="K22" s="35">
        <f>H43/1000</f>
        <v>7.5999999999999998E-2</v>
      </c>
      <c r="L22" s="48"/>
      <c r="M22" s="87">
        <f t="shared" si="0"/>
        <v>-7.5999999999999998E-2</v>
      </c>
    </row>
    <row r="23" spans="1:13" ht="15.75">
      <c r="A23" s="934" t="s">
        <v>189</v>
      </c>
      <c r="B23" s="326" t="s">
        <v>17</v>
      </c>
      <c r="C23" s="50">
        <v>13.76</v>
      </c>
      <c r="D23" s="50">
        <v>20.64</v>
      </c>
      <c r="E23" s="50">
        <f>C23*E4</f>
        <v>137.6</v>
      </c>
      <c r="F23" s="328">
        <f>D23*F4</f>
        <v>206.4</v>
      </c>
      <c r="G23" s="601"/>
      <c r="H23" s="298">
        <f>E23+F23</f>
        <v>344</v>
      </c>
      <c r="I23" s="26" t="s">
        <v>76</v>
      </c>
      <c r="J23" s="59" t="s">
        <v>111</v>
      </c>
      <c r="K23" s="35"/>
      <c r="L23" s="48"/>
      <c r="M23" s="87">
        <f t="shared" si="0"/>
        <v>0</v>
      </c>
    </row>
    <row r="24" spans="1:13" ht="15.75">
      <c r="A24" s="834"/>
      <c r="B24" s="327" t="s">
        <v>50</v>
      </c>
      <c r="C24" s="108">
        <v>10.199999999999999</v>
      </c>
      <c r="D24" s="108">
        <v>15.3</v>
      </c>
      <c r="E24" s="108">
        <f>C24*E4</f>
        <v>102</v>
      </c>
      <c r="F24" s="329">
        <f>D24*F4</f>
        <v>153</v>
      </c>
      <c r="G24" s="585"/>
      <c r="H24" s="299">
        <f>E24+F24</f>
        <v>255</v>
      </c>
      <c r="I24" s="26" t="s">
        <v>68</v>
      </c>
      <c r="J24" s="59" t="s">
        <v>111</v>
      </c>
      <c r="K24" s="35"/>
      <c r="L24" s="48"/>
      <c r="M24" s="87">
        <f t="shared" si="0"/>
        <v>0</v>
      </c>
    </row>
    <row r="25" spans="1:13" ht="15.75">
      <c r="A25" s="834"/>
      <c r="B25" s="327" t="s">
        <v>14</v>
      </c>
      <c r="C25" s="108">
        <v>7.56</v>
      </c>
      <c r="D25" s="108">
        <v>11.4</v>
      </c>
      <c r="E25" s="108">
        <f>C25*E4</f>
        <v>75.599999999999994</v>
      </c>
      <c r="F25" s="329">
        <f>D25*F4</f>
        <v>114</v>
      </c>
      <c r="G25" s="585"/>
      <c r="H25" s="299">
        <f>E25+F25</f>
        <v>189.6</v>
      </c>
      <c r="I25" s="26" t="s">
        <v>59</v>
      </c>
      <c r="J25" s="59" t="s">
        <v>111</v>
      </c>
      <c r="K25" s="35"/>
      <c r="L25" s="48"/>
      <c r="M25" s="87"/>
    </row>
    <row r="26" spans="1:13" ht="15.75">
      <c r="A26" s="834"/>
      <c r="B26" s="327" t="s">
        <v>49</v>
      </c>
      <c r="C26" s="108">
        <v>14.56</v>
      </c>
      <c r="D26" s="108">
        <v>21.84</v>
      </c>
      <c r="E26" s="108">
        <f>C26*E4</f>
        <v>145.6</v>
      </c>
      <c r="F26" s="329">
        <f>D26*F4</f>
        <v>218.4</v>
      </c>
      <c r="G26" s="585"/>
      <c r="H26" s="299">
        <f>E26+F26</f>
        <v>364</v>
      </c>
      <c r="I26" s="26" t="s">
        <v>89</v>
      </c>
      <c r="J26" s="59" t="s">
        <v>111</v>
      </c>
      <c r="K26" s="35"/>
      <c r="L26" s="48"/>
      <c r="M26" s="87"/>
    </row>
    <row r="27" spans="1:13" ht="15.75">
      <c r="A27" s="834"/>
      <c r="B27" s="327" t="s">
        <v>160</v>
      </c>
      <c r="C27" s="108">
        <v>2.4</v>
      </c>
      <c r="D27" s="108">
        <v>3.6</v>
      </c>
      <c r="E27" s="108">
        <f>C27*E4</f>
        <v>24</v>
      </c>
      <c r="F27" s="329">
        <f>D27*F4</f>
        <v>36</v>
      </c>
      <c r="G27" s="585"/>
      <c r="H27" s="299">
        <f>E27+F27</f>
        <v>60</v>
      </c>
      <c r="I27" s="26" t="s">
        <v>44</v>
      </c>
      <c r="J27" s="59" t="s">
        <v>111</v>
      </c>
      <c r="K27" s="101"/>
      <c r="L27" s="247"/>
      <c r="M27" s="87">
        <f t="shared" si="0"/>
        <v>0</v>
      </c>
    </row>
    <row r="28" spans="1:13" ht="15.75" thickBot="1">
      <c r="A28" s="793"/>
      <c r="B28" s="325" t="s">
        <v>15</v>
      </c>
      <c r="C28" s="324">
        <v>7.14</v>
      </c>
      <c r="D28" s="324">
        <v>10.71</v>
      </c>
      <c r="E28" s="324">
        <f>C28*E4</f>
        <v>71.399999999999991</v>
      </c>
      <c r="F28" s="330">
        <f>D28*F4</f>
        <v>107.10000000000001</v>
      </c>
      <c r="G28" s="586"/>
      <c r="H28" s="168">
        <f t="shared" ref="H28" si="1">E28+F28</f>
        <v>178.5</v>
      </c>
      <c r="I28" s="31" t="s">
        <v>72</v>
      </c>
      <c r="J28" s="59" t="s">
        <v>111</v>
      </c>
      <c r="K28" s="35"/>
      <c r="L28" s="48"/>
      <c r="M28" s="87">
        <f t="shared" si="0"/>
        <v>0</v>
      </c>
    </row>
    <row r="29" spans="1:13">
      <c r="A29" s="913" t="s">
        <v>277</v>
      </c>
      <c r="B29" s="914"/>
      <c r="C29" s="914"/>
      <c r="D29" s="914"/>
      <c r="E29" s="914"/>
      <c r="F29" s="914"/>
      <c r="G29" s="914"/>
      <c r="H29" s="915"/>
      <c r="I29" s="198" t="s">
        <v>90</v>
      </c>
      <c r="J29" s="59" t="s">
        <v>111</v>
      </c>
      <c r="K29" s="35">
        <f>(H9+H14+H60+H70)/1000</f>
        <v>0.45500000000000002</v>
      </c>
      <c r="L29" s="48"/>
      <c r="M29" s="87">
        <f t="shared" si="0"/>
        <v>-0.45500000000000002</v>
      </c>
    </row>
    <row r="30" spans="1:13" ht="15.75" customHeight="1" thickBot="1">
      <c r="A30" s="916"/>
      <c r="B30" s="917"/>
      <c r="C30" s="917"/>
      <c r="D30" s="917"/>
      <c r="E30" s="917"/>
      <c r="F30" s="917"/>
      <c r="G30" s="917"/>
      <c r="H30" s="918"/>
      <c r="I30" s="198" t="s">
        <v>185</v>
      </c>
      <c r="J30" s="59" t="s">
        <v>111</v>
      </c>
      <c r="K30" s="35">
        <f>H53/1000</f>
        <v>0.84</v>
      </c>
      <c r="L30" s="48"/>
      <c r="M30" s="87">
        <f t="shared" si="0"/>
        <v>-0.84</v>
      </c>
    </row>
    <row r="31" spans="1:13" ht="15.75" customHeight="1">
      <c r="A31" s="941" t="s">
        <v>211</v>
      </c>
      <c r="B31" s="942"/>
      <c r="C31" s="540">
        <v>17.5</v>
      </c>
      <c r="D31" s="540">
        <v>26.33</v>
      </c>
      <c r="E31" s="540">
        <f>C31*E4</f>
        <v>175</v>
      </c>
      <c r="F31" s="540">
        <f>D31*F4</f>
        <v>263.29999999999995</v>
      </c>
      <c r="G31" s="540">
        <f>D31*G3</f>
        <v>263.29999999999995</v>
      </c>
      <c r="H31" s="578">
        <f>E31+F31+G31</f>
        <v>701.59999999999991</v>
      </c>
      <c r="I31" s="203" t="s">
        <v>40</v>
      </c>
      <c r="J31" s="59" t="s">
        <v>111</v>
      </c>
      <c r="K31" s="35">
        <f>H64/1000</f>
        <v>0.6</v>
      </c>
      <c r="L31" s="48"/>
      <c r="M31" s="87">
        <f t="shared" si="0"/>
        <v>-0.6</v>
      </c>
    </row>
    <row r="32" spans="1:13" ht="15.75" customHeight="1">
      <c r="A32" s="725" t="s">
        <v>163</v>
      </c>
      <c r="B32" s="921"/>
      <c r="C32" s="539">
        <v>11.9</v>
      </c>
      <c r="D32" s="539">
        <v>17.96</v>
      </c>
      <c r="E32" s="539">
        <f>C32*E4</f>
        <v>119</v>
      </c>
      <c r="F32" s="539">
        <f>D32*F4</f>
        <v>179.60000000000002</v>
      </c>
      <c r="G32" s="539">
        <f>D32*G3</f>
        <v>179.60000000000002</v>
      </c>
      <c r="H32" s="579">
        <f>E32+F32+G32</f>
        <v>478.20000000000005</v>
      </c>
      <c r="I32" s="203" t="s">
        <v>26</v>
      </c>
      <c r="J32" s="59" t="s">
        <v>111</v>
      </c>
      <c r="K32" s="35"/>
      <c r="L32" s="48"/>
      <c r="M32" s="87">
        <f t="shared" si="0"/>
        <v>0</v>
      </c>
    </row>
    <row r="33" spans="1:20" ht="15" customHeight="1">
      <c r="A33" s="937" t="s">
        <v>78</v>
      </c>
      <c r="B33" s="938"/>
      <c r="C33" s="185">
        <v>37.5</v>
      </c>
      <c r="D33" s="185">
        <v>50</v>
      </c>
      <c r="E33" s="185">
        <f>C33*E4</f>
        <v>375</v>
      </c>
      <c r="F33" s="185">
        <f>D33*F4</f>
        <v>500</v>
      </c>
      <c r="G33" s="13">
        <f>D33*G3</f>
        <v>500</v>
      </c>
      <c r="H33" s="200">
        <f t="shared" ref="H33:H61" si="2">E33+F33+G33</f>
        <v>1375</v>
      </c>
      <c r="I33" s="333" t="s">
        <v>47</v>
      </c>
      <c r="J33" s="59" t="s">
        <v>111</v>
      </c>
      <c r="K33" s="35">
        <f>H13/1000</f>
        <v>0.04</v>
      </c>
      <c r="L33" s="48"/>
      <c r="M33" s="87">
        <f t="shared" si="0"/>
        <v>-0.04</v>
      </c>
    </row>
    <row r="34" spans="1:20">
      <c r="A34" s="919" t="s">
        <v>17</v>
      </c>
      <c r="B34" s="920"/>
      <c r="C34" s="181">
        <v>23.94</v>
      </c>
      <c r="D34" s="181">
        <v>31.92</v>
      </c>
      <c r="E34" s="181">
        <f>C34*E4</f>
        <v>239.4</v>
      </c>
      <c r="F34" s="181">
        <f>D34*F4</f>
        <v>319.20000000000005</v>
      </c>
      <c r="G34" s="3">
        <f>D34*G3</f>
        <v>319.20000000000005</v>
      </c>
      <c r="H34" s="194">
        <f t="shared" si="2"/>
        <v>877.80000000000007</v>
      </c>
      <c r="I34" s="203" t="s">
        <v>9</v>
      </c>
      <c r="J34" s="59" t="s">
        <v>111</v>
      </c>
      <c r="K34" s="35"/>
      <c r="L34" s="48"/>
      <c r="M34" s="87">
        <f t="shared" si="0"/>
        <v>0</v>
      </c>
    </row>
    <row r="35" spans="1:20">
      <c r="A35" s="919" t="s">
        <v>14</v>
      </c>
      <c r="B35" s="920"/>
      <c r="C35" s="181">
        <v>7.5</v>
      </c>
      <c r="D35" s="181">
        <v>12.5</v>
      </c>
      <c r="E35" s="181">
        <f>C35*E4</f>
        <v>75</v>
      </c>
      <c r="F35" s="181">
        <f>D35*F4</f>
        <v>125</v>
      </c>
      <c r="G35" s="3">
        <f>D35*G3</f>
        <v>125</v>
      </c>
      <c r="H35" s="194">
        <f t="shared" si="2"/>
        <v>325</v>
      </c>
      <c r="I35" s="203" t="s">
        <v>31</v>
      </c>
      <c r="J35" s="59" t="s">
        <v>111</v>
      </c>
      <c r="K35" s="66">
        <f>H69/1000</f>
        <v>8.5000000000000006E-3</v>
      </c>
      <c r="L35" s="134"/>
      <c r="M35" s="135">
        <f t="shared" si="0"/>
        <v>-8.5000000000000006E-3</v>
      </c>
    </row>
    <row r="36" spans="1:20" ht="15" customHeight="1">
      <c r="A36" s="605" t="s">
        <v>15</v>
      </c>
      <c r="B36" s="606"/>
      <c r="C36" s="3">
        <v>7.14</v>
      </c>
      <c r="D36" s="3">
        <v>9.52</v>
      </c>
      <c r="E36" s="3">
        <f>C36*E4</f>
        <v>71.399999999999991</v>
      </c>
      <c r="F36" s="3">
        <f>D36*F4</f>
        <v>95.199999999999989</v>
      </c>
      <c r="G36" s="3">
        <f>D36*G3</f>
        <v>95.199999999999989</v>
      </c>
      <c r="H36" s="194">
        <f t="shared" si="2"/>
        <v>261.79999999999995</v>
      </c>
      <c r="I36" s="203" t="s">
        <v>92</v>
      </c>
      <c r="J36" s="59" t="s">
        <v>111</v>
      </c>
      <c r="K36" s="66"/>
      <c r="L36" s="134"/>
      <c r="M36" s="135">
        <f t="shared" si="0"/>
        <v>0</v>
      </c>
    </row>
    <row r="37" spans="1:20" ht="15.75" customHeight="1">
      <c r="A37" s="605" t="s">
        <v>21</v>
      </c>
      <c r="B37" s="606"/>
      <c r="C37" s="3">
        <v>3</v>
      </c>
      <c r="D37" s="3">
        <v>4</v>
      </c>
      <c r="E37" s="3">
        <f>C37*E4</f>
        <v>30</v>
      </c>
      <c r="F37" s="3">
        <f>D37*F4</f>
        <v>40</v>
      </c>
      <c r="G37" s="3">
        <f>D37*G3</f>
        <v>40</v>
      </c>
      <c r="H37" s="194">
        <f t="shared" si="2"/>
        <v>110</v>
      </c>
      <c r="I37" s="198" t="s">
        <v>63</v>
      </c>
      <c r="J37" s="59" t="s">
        <v>111</v>
      </c>
      <c r="K37" s="35"/>
      <c r="L37" s="66"/>
      <c r="M37" s="135">
        <f t="shared" si="0"/>
        <v>0</v>
      </c>
    </row>
    <row r="38" spans="1:20">
      <c r="A38" s="605" t="s">
        <v>51</v>
      </c>
      <c r="B38" s="606"/>
      <c r="C38" s="3">
        <v>5</v>
      </c>
      <c r="D38" s="3">
        <v>7</v>
      </c>
      <c r="E38" s="3">
        <f>C38*E4</f>
        <v>50</v>
      </c>
      <c r="F38" s="3">
        <f>D38*F4</f>
        <v>70</v>
      </c>
      <c r="G38" s="3">
        <f>D38*G3</f>
        <v>70</v>
      </c>
      <c r="H38" s="194">
        <f t="shared" si="2"/>
        <v>190</v>
      </c>
      <c r="I38" s="202" t="s">
        <v>13</v>
      </c>
      <c r="J38" s="59" t="s">
        <v>112</v>
      </c>
      <c r="K38" s="85"/>
      <c r="L38" s="88"/>
      <c r="M38" s="135">
        <f t="shared" si="0"/>
        <v>0</v>
      </c>
    </row>
    <row r="39" spans="1:20" s="30" customFormat="1">
      <c r="A39" s="605" t="s">
        <v>6</v>
      </c>
      <c r="B39" s="606"/>
      <c r="C39" s="3">
        <v>0.5</v>
      </c>
      <c r="D39" s="3">
        <v>0.7</v>
      </c>
      <c r="E39" s="3">
        <f>C39*E4</f>
        <v>5</v>
      </c>
      <c r="F39" s="3">
        <f>D39*F4</f>
        <v>7</v>
      </c>
      <c r="G39" s="3">
        <f>D39*G3</f>
        <v>7</v>
      </c>
      <c r="H39" s="194">
        <f t="shared" si="2"/>
        <v>19</v>
      </c>
      <c r="I39" s="202" t="s">
        <v>6</v>
      </c>
      <c r="J39" s="59" t="s">
        <v>111</v>
      </c>
      <c r="K39" s="85">
        <f>(H10+H39+H46+H52+H56+H68)/1000</f>
        <v>6.7599999999999993E-2</v>
      </c>
      <c r="L39" s="4"/>
      <c r="M39" s="87">
        <f t="shared" si="0"/>
        <v>-6.7599999999999993E-2</v>
      </c>
    </row>
    <row r="40" spans="1:20" ht="15.75" thickBot="1">
      <c r="A40" s="939" t="s">
        <v>60</v>
      </c>
      <c r="B40" s="940"/>
      <c r="C40" s="288">
        <v>120</v>
      </c>
      <c r="D40" s="288">
        <v>140</v>
      </c>
      <c r="E40" s="288">
        <f>C40*E4</f>
        <v>1200</v>
      </c>
      <c r="F40" s="288">
        <f>D40*F4</f>
        <v>1400</v>
      </c>
      <c r="G40" s="288">
        <f>D40*G3</f>
        <v>1400</v>
      </c>
      <c r="H40" s="176">
        <f>E40+F40+G40</f>
        <v>4000</v>
      </c>
      <c r="I40" s="202" t="s">
        <v>17</v>
      </c>
      <c r="J40" s="59" t="s">
        <v>111</v>
      </c>
      <c r="K40" s="35">
        <f>(H23+H34)/1000</f>
        <v>1.2218000000000002</v>
      </c>
      <c r="L40" s="3"/>
      <c r="M40" s="87">
        <f t="shared" si="0"/>
        <v>-1.2218000000000002</v>
      </c>
    </row>
    <row r="41" spans="1:20">
      <c r="A41" s="677" t="s">
        <v>175</v>
      </c>
      <c r="B41" s="92" t="s">
        <v>148</v>
      </c>
      <c r="C41" s="93">
        <v>39.1</v>
      </c>
      <c r="D41" s="93">
        <v>48.8</v>
      </c>
      <c r="E41" s="180">
        <f>C41*E4</f>
        <v>391</v>
      </c>
      <c r="F41" s="249">
        <f>D41*F4</f>
        <v>488</v>
      </c>
      <c r="G41" s="708"/>
      <c r="H41" s="14">
        <f>E41+F41</f>
        <v>879</v>
      </c>
      <c r="I41" s="23" t="s">
        <v>81</v>
      </c>
      <c r="J41" s="59" t="s">
        <v>112</v>
      </c>
      <c r="K41" s="35">
        <f>H51/1000</f>
        <v>1.7999999999999999E-2</v>
      </c>
      <c r="L41" s="3"/>
      <c r="M41" s="87">
        <f t="shared" si="0"/>
        <v>-1.7999999999999999E-2</v>
      </c>
      <c r="O41" s="705"/>
      <c r="P41" s="705"/>
      <c r="Q41" s="705"/>
      <c r="R41" s="705"/>
      <c r="S41" s="705"/>
      <c r="T41" s="705"/>
    </row>
    <row r="42" spans="1:20">
      <c r="A42" s="678"/>
      <c r="B42" s="376" t="s">
        <v>163</v>
      </c>
      <c r="C42" s="226">
        <v>26.67</v>
      </c>
      <c r="D42" s="226">
        <v>33.299999999999997</v>
      </c>
      <c r="E42" s="62">
        <f>C42*E4</f>
        <v>266.70000000000005</v>
      </c>
      <c r="F42" s="170">
        <f>D42*F4</f>
        <v>333</v>
      </c>
      <c r="G42" s="585"/>
      <c r="H42" s="11">
        <f t="shared" si="2"/>
        <v>599.70000000000005</v>
      </c>
      <c r="I42" s="23" t="s">
        <v>91</v>
      </c>
      <c r="J42" s="59" t="s">
        <v>112</v>
      </c>
      <c r="K42" s="35">
        <f>H26/1000</f>
        <v>0.36399999999999999</v>
      </c>
      <c r="L42" s="3"/>
      <c r="M42" s="87">
        <f t="shared" si="0"/>
        <v>-0.36399999999999999</v>
      </c>
      <c r="O42" s="729"/>
      <c r="P42" s="729"/>
      <c r="Q42" s="154"/>
      <c r="R42" s="154"/>
      <c r="S42" s="154"/>
      <c r="T42" s="154"/>
    </row>
    <row r="43" spans="1:20">
      <c r="A43" s="678"/>
      <c r="B43" s="42" t="s">
        <v>2</v>
      </c>
      <c r="C43" s="3">
        <v>3.4</v>
      </c>
      <c r="D43" s="3">
        <v>4.2</v>
      </c>
      <c r="E43" s="3">
        <f>C43*E4</f>
        <v>34</v>
      </c>
      <c r="F43" s="8">
        <f>D43*F4</f>
        <v>42</v>
      </c>
      <c r="G43" s="585"/>
      <c r="H43" s="11">
        <f t="shared" si="2"/>
        <v>76</v>
      </c>
      <c r="I43" s="23" t="s">
        <v>122</v>
      </c>
      <c r="J43" s="59" t="s">
        <v>111</v>
      </c>
      <c r="K43" s="35"/>
      <c r="L43" s="3"/>
      <c r="M43" s="87">
        <f t="shared" si="0"/>
        <v>0</v>
      </c>
      <c r="O43" s="352"/>
      <c r="P43" s="352"/>
      <c r="Q43" s="239"/>
      <c r="R43" s="239"/>
      <c r="S43" s="239"/>
      <c r="T43" s="239"/>
    </row>
    <row r="44" spans="1:20">
      <c r="A44" s="678"/>
      <c r="B44" s="37" t="s">
        <v>24</v>
      </c>
      <c r="C44" s="3">
        <v>2.8</v>
      </c>
      <c r="D44" s="3">
        <v>3.5</v>
      </c>
      <c r="E44" s="3">
        <f>C44*E4</f>
        <v>28</v>
      </c>
      <c r="F44" s="8">
        <f>D44*F4</f>
        <v>35</v>
      </c>
      <c r="G44" s="585"/>
      <c r="H44" s="11">
        <f t="shared" si="2"/>
        <v>63</v>
      </c>
      <c r="I44" s="24" t="s">
        <v>78</v>
      </c>
      <c r="J44" s="59" t="s">
        <v>111</v>
      </c>
      <c r="K44" s="35">
        <f>H33/1000</f>
        <v>1.375</v>
      </c>
      <c r="L44" s="3"/>
      <c r="M44" s="87">
        <f t="shared" si="0"/>
        <v>-1.375</v>
      </c>
      <c r="O44" s="729"/>
      <c r="P44" s="729"/>
      <c r="Q44" s="154"/>
      <c r="R44" s="154"/>
      <c r="S44" s="154"/>
      <c r="T44" s="154"/>
    </row>
    <row r="45" spans="1:20">
      <c r="A45" s="678"/>
      <c r="B45" s="37" t="s">
        <v>5</v>
      </c>
      <c r="C45" s="3">
        <v>5</v>
      </c>
      <c r="D45" s="3">
        <v>5</v>
      </c>
      <c r="E45" s="3">
        <f>C45*E4</f>
        <v>50</v>
      </c>
      <c r="F45" s="8">
        <f>D45*F4</f>
        <v>50</v>
      </c>
      <c r="G45" s="585"/>
      <c r="H45" s="11">
        <f t="shared" si="2"/>
        <v>100</v>
      </c>
      <c r="I45" s="24" t="s">
        <v>15</v>
      </c>
      <c r="J45" s="59" t="s">
        <v>111</v>
      </c>
      <c r="K45" s="35">
        <f>(H28+H36+H48)/1000</f>
        <v>0.63469999999999993</v>
      </c>
      <c r="L45" s="3"/>
      <c r="M45" s="87">
        <f t="shared" si="0"/>
        <v>-0.63469999999999993</v>
      </c>
      <c r="O45" s="729"/>
      <c r="P45" s="729"/>
      <c r="Q45" s="154"/>
      <c r="R45" s="154"/>
      <c r="S45" s="154"/>
      <c r="T45" s="154"/>
    </row>
    <row r="46" spans="1:20">
      <c r="A46" s="678"/>
      <c r="B46" s="37" t="s">
        <v>6</v>
      </c>
      <c r="C46" s="3">
        <v>0.2</v>
      </c>
      <c r="D46" s="3">
        <v>0.3</v>
      </c>
      <c r="E46" s="3">
        <f>C46*E4</f>
        <v>2</v>
      </c>
      <c r="F46" s="8">
        <f>D46*F4</f>
        <v>3</v>
      </c>
      <c r="G46" s="585"/>
      <c r="H46" s="11">
        <f t="shared" si="2"/>
        <v>5</v>
      </c>
      <c r="I46" s="24" t="s">
        <v>14</v>
      </c>
      <c r="J46" s="59" t="s">
        <v>111</v>
      </c>
      <c r="K46" s="35">
        <f>(H25+H35)/1000</f>
        <v>0.51460000000000006</v>
      </c>
      <c r="L46" s="3"/>
      <c r="M46" s="87">
        <f t="shared" si="0"/>
        <v>-0.51460000000000006</v>
      </c>
      <c r="O46" s="729"/>
      <c r="P46" s="729"/>
      <c r="Q46" s="154"/>
      <c r="R46" s="154"/>
      <c r="S46" s="154"/>
      <c r="T46" s="154"/>
    </row>
    <row r="47" spans="1:20">
      <c r="A47" s="678"/>
      <c r="B47" s="41" t="s">
        <v>21</v>
      </c>
      <c r="C47" s="3">
        <v>1.2</v>
      </c>
      <c r="D47" s="3">
        <v>1.5</v>
      </c>
      <c r="E47" s="3">
        <f>C47*E4</f>
        <v>12</v>
      </c>
      <c r="F47" s="8">
        <f>D47*F4</f>
        <v>15</v>
      </c>
      <c r="G47" s="585"/>
      <c r="H47" s="11">
        <f t="shared" si="2"/>
        <v>27</v>
      </c>
      <c r="I47" s="24" t="s">
        <v>50</v>
      </c>
      <c r="J47" s="59" t="s">
        <v>111</v>
      </c>
      <c r="K47" s="35">
        <f>H24/1000</f>
        <v>0.255</v>
      </c>
      <c r="L47" s="3"/>
      <c r="M47" s="87">
        <f t="shared" si="0"/>
        <v>-0.255</v>
      </c>
      <c r="O47" s="729"/>
      <c r="P47" s="729"/>
      <c r="Q47" s="154"/>
      <c r="R47" s="154"/>
      <c r="S47" s="154"/>
      <c r="T47" s="154"/>
    </row>
    <row r="48" spans="1:20" ht="15.75" thickBot="1">
      <c r="A48" s="678"/>
      <c r="B48" s="41" t="s">
        <v>15</v>
      </c>
      <c r="C48" s="6">
        <v>8.64</v>
      </c>
      <c r="D48" s="6">
        <v>10.8</v>
      </c>
      <c r="E48" s="6">
        <f>C48*E4</f>
        <v>86.4</v>
      </c>
      <c r="F48" s="16">
        <f>D48*F4</f>
        <v>108</v>
      </c>
      <c r="G48" s="586"/>
      <c r="H48" s="2">
        <f t="shared" si="2"/>
        <v>194.4</v>
      </c>
      <c r="I48" s="28" t="s">
        <v>28</v>
      </c>
      <c r="J48" s="59" t="s">
        <v>111</v>
      </c>
      <c r="K48" s="35">
        <f>H21/1000</f>
        <v>3</v>
      </c>
      <c r="L48" s="3"/>
      <c r="M48" s="87">
        <f t="shared" si="0"/>
        <v>-3</v>
      </c>
    </row>
    <row r="49" spans="1:14">
      <c r="A49" s="620" t="s">
        <v>176</v>
      </c>
      <c r="B49" s="264" t="s">
        <v>51</v>
      </c>
      <c r="C49" s="178">
        <v>5</v>
      </c>
      <c r="D49" s="178">
        <v>6.25</v>
      </c>
      <c r="E49" s="178">
        <f>C49*E4</f>
        <v>50</v>
      </c>
      <c r="F49" s="7">
        <f>D49*F4</f>
        <v>62.5</v>
      </c>
      <c r="G49" s="708"/>
      <c r="H49" s="284">
        <f>E49+F49</f>
        <v>112.5</v>
      </c>
      <c r="I49" s="28" t="s">
        <v>69</v>
      </c>
      <c r="J49" s="59" t="s">
        <v>111</v>
      </c>
      <c r="K49" s="35"/>
      <c r="L49" s="3"/>
      <c r="M49" s="87">
        <f t="shared" si="0"/>
        <v>0</v>
      </c>
    </row>
    <row r="50" spans="1:14">
      <c r="A50" s="621"/>
      <c r="B50" s="37" t="s">
        <v>24</v>
      </c>
      <c r="C50" s="3">
        <v>1.5</v>
      </c>
      <c r="D50" s="3">
        <v>1.9</v>
      </c>
      <c r="E50" s="3">
        <f>C50*E4</f>
        <v>15</v>
      </c>
      <c r="F50" s="8">
        <f>D50*F4</f>
        <v>19</v>
      </c>
      <c r="G50" s="585"/>
      <c r="H50" s="119">
        <f>E50+F50</f>
        <v>34</v>
      </c>
      <c r="I50" s="28" t="s">
        <v>56</v>
      </c>
      <c r="J50" s="59" t="s">
        <v>111</v>
      </c>
      <c r="K50" s="35">
        <f>H59/1000</f>
        <v>6.1099999999999995E-2</v>
      </c>
      <c r="L50" s="3"/>
      <c r="M50" s="87">
        <f t="shared" si="0"/>
        <v>-6.1099999999999995E-2</v>
      </c>
    </row>
    <row r="51" spans="1:14">
      <c r="A51" s="621"/>
      <c r="B51" s="37" t="s">
        <v>172</v>
      </c>
      <c r="C51" s="3">
        <v>0.8</v>
      </c>
      <c r="D51" s="3">
        <v>1</v>
      </c>
      <c r="E51" s="3">
        <f>C51*E4</f>
        <v>8</v>
      </c>
      <c r="F51" s="8">
        <f>D51*F4</f>
        <v>10</v>
      </c>
      <c r="G51" s="585"/>
      <c r="H51" s="119">
        <f>E51+F51</f>
        <v>18</v>
      </c>
      <c r="I51" s="26" t="s">
        <v>52</v>
      </c>
      <c r="J51" s="59" t="s">
        <v>111</v>
      </c>
      <c r="K51" s="35"/>
      <c r="L51" s="3"/>
      <c r="M51" s="87">
        <f t="shared" si="0"/>
        <v>0</v>
      </c>
    </row>
    <row r="52" spans="1:14" ht="15.75" thickBot="1">
      <c r="A52" s="622"/>
      <c r="B52" s="267" t="s">
        <v>6</v>
      </c>
      <c r="C52" s="139">
        <v>0.16</v>
      </c>
      <c r="D52" s="139">
        <v>0.2</v>
      </c>
      <c r="E52" s="139">
        <f>C52*E4</f>
        <v>1.6</v>
      </c>
      <c r="F52" s="9">
        <f>D52*F4</f>
        <v>2</v>
      </c>
      <c r="G52" s="586"/>
      <c r="H52" s="168">
        <f>E52+F52</f>
        <v>3.6</v>
      </c>
      <c r="I52" s="29" t="s">
        <v>25</v>
      </c>
      <c r="J52" s="59" t="s">
        <v>111</v>
      </c>
      <c r="K52" s="35"/>
      <c r="L52" s="3"/>
      <c r="M52" s="87">
        <f t="shared" si="0"/>
        <v>0</v>
      </c>
    </row>
    <row r="53" spans="1:14">
      <c r="A53" s="675" t="s">
        <v>221</v>
      </c>
      <c r="B53" s="52" t="s">
        <v>185</v>
      </c>
      <c r="C53" s="13">
        <v>38.5</v>
      </c>
      <c r="D53" s="13">
        <v>45.5</v>
      </c>
      <c r="E53" s="13">
        <f>C53*E4</f>
        <v>385</v>
      </c>
      <c r="F53" s="20">
        <f>D53*F4</f>
        <v>455</v>
      </c>
      <c r="G53" s="585"/>
      <c r="H53" s="14">
        <f>E53+F53</f>
        <v>840</v>
      </c>
      <c r="I53" s="547" t="s">
        <v>238</v>
      </c>
      <c r="J53" s="548" t="s">
        <v>111</v>
      </c>
      <c r="K53" s="549">
        <f>H57/1000</f>
        <v>0.59620000000000006</v>
      </c>
      <c r="L53" s="550"/>
      <c r="M53" s="551">
        <f t="shared" si="0"/>
        <v>-0.59620000000000006</v>
      </c>
    </row>
    <row r="54" spans="1:14">
      <c r="A54" s="675"/>
      <c r="B54" s="37" t="s">
        <v>5</v>
      </c>
      <c r="C54" s="3">
        <v>231</v>
      </c>
      <c r="D54" s="3">
        <v>275</v>
      </c>
      <c r="E54" s="3">
        <f>C54*E4</f>
        <v>2310</v>
      </c>
      <c r="F54" s="8">
        <f>D54*F4</f>
        <v>2750</v>
      </c>
      <c r="G54" s="585"/>
      <c r="H54" s="11">
        <f t="shared" si="2"/>
        <v>5060</v>
      </c>
      <c r="I54" s="547" t="s">
        <v>279</v>
      </c>
      <c r="J54" s="548" t="s">
        <v>111</v>
      </c>
      <c r="K54" s="549">
        <f>H58/1000</f>
        <v>0.54</v>
      </c>
      <c r="L54" s="550"/>
      <c r="M54" s="551">
        <f t="shared" si="0"/>
        <v>-0.54</v>
      </c>
    </row>
    <row r="55" spans="1:14">
      <c r="A55" s="675"/>
      <c r="B55" s="37" t="s">
        <v>7</v>
      </c>
      <c r="C55" s="3">
        <v>3</v>
      </c>
      <c r="D55" s="3">
        <v>3</v>
      </c>
      <c r="E55" s="3">
        <f>C55*E4</f>
        <v>30</v>
      </c>
      <c r="F55" s="8">
        <f>D55*F4</f>
        <v>30</v>
      </c>
      <c r="G55" s="585"/>
      <c r="H55" s="11">
        <f t="shared" si="2"/>
        <v>60</v>
      </c>
      <c r="I55" s="29" t="s">
        <v>12</v>
      </c>
      <c r="J55" s="59" t="s">
        <v>111</v>
      </c>
      <c r="K55" s="35">
        <f>H18/1000</f>
        <v>0.55000000000000004</v>
      </c>
      <c r="L55" s="3"/>
      <c r="M55" s="87">
        <f t="shared" si="0"/>
        <v>-0.55000000000000004</v>
      </c>
    </row>
    <row r="56" spans="1:14" ht="15" customHeight="1" thickBot="1">
      <c r="A56" s="676"/>
      <c r="B56" s="267" t="s">
        <v>6</v>
      </c>
      <c r="C56" s="139">
        <v>1.1000000000000001</v>
      </c>
      <c r="D56" s="139">
        <v>1.3</v>
      </c>
      <c r="E56" s="139">
        <f>C56*E4</f>
        <v>11</v>
      </c>
      <c r="F56" s="9">
        <f>D56*F4</f>
        <v>13</v>
      </c>
      <c r="G56" s="586"/>
      <c r="H56" s="12">
        <f t="shared" si="2"/>
        <v>24</v>
      </c>
      <c r="I56" s="26" t="s">
        <v>104</v>
      </c>
      <c r="J56" s="59" t="s">
        <v>111</v>
      </c>
      <c r="K56" s="35">
        <f>H72/1000</f>
        <v>0.55000000000000004</v>
      </c>
      <c r="L56" s="3"/>
      <c r="M56" s="87">
        <f t="shared" si="0"/>
        <v>-0.55000000000000004</v>
      </c>
    </row>
    <row r="57" spans="1:14">
      <c r="A57" s="926" t="s">
        <v>278</v>
      </c>
      <c r="B57" s="541" t="s">
        <v>238</v>
      </c>
      <c r="C57" s="542">
        <v>26.82</v>
      </c>
      <c r="D57" s="542">
        <v>32.799999999999997</v>
      </c>
      <c r="E57" s="542">
        <f>C57*E4</f>
        <v>268.2</v>
      </c>
      <c r="F57" s="543">
        <f>D57*F4</f>
        <v>328</v>
      </c>
      <c r="G57" s="717"/>
      <c r="H57" s="552">
        <f t="shared" si="2"/>
        <v>596.20000000000005</v>
      </c>
      <c r="I57" s="198" t="s">
        <v>119</v>
      </c>
      <c r="J57" s="59" t="s">
        <v>111</v>
      </c>
      <c r="K57" s="35">
        <f>H61/1000</f>
        <v>1.25</v>
      </c>
      <c r="L57" s="3"/>
      <c r="M57" s="87">
        <f t="shared" si="0"/>
        <v>-1.25</v>
      </c>
    </row>
    <row r="58" spans="1:14">
      <c r="A58" s="927"/>
      <c r="B58" s="544" t="s">
        <v>279</v>
      </c>
      <c r="C58" s="545">
        <v>24.3</v>
      </c>
      <c r="D58" s="545">
        <v>29.7</v>
      </c>
      <c r="E58" s="545">
        <f>C58*E4</f>
        <v>243</v>
      </c>
      <c r="F58" s="546">
        <f>D58*F4</f>
        <v>297</v>
      </c>
      <c r="G58" s="718"/>
      <c r="H58" s="553">
        <f>E58+F58</f>
        <v>540</v>
      </c>
      <c r="I58" s="198" t="s">
        <v>124</v>
      </c>
      <c r="J58" s="59" t="s">
        <v>111</v>
      </c>
      <c r="K58" s="35"/>
      <c r="L58" s="3"/>
      <c r="M58" s="87">
        <f t="shared" si="0"/>
        <v>0</v>
      </c>
    </row>
    <row r="59" spans="1:14">
      <c r="A59" s="928"/>
      <c r="B59" s="37" t="s">
        <v>56</v>
      </c>
      <c r="C59" s="3">
        <v>2.78</v>
      </c>
      <c r="D59" s="3">
        <v>3.33</v>
      </c>
      <c r="E59" s="3">
        <f>C59*E4</f>
        <v>27.799999999999997</v>
      </c>
      <c r="F59" s="194">
        <f>D59*F4</f>
        <v>33.299999999999997</v>
      </c>
      <c r="G59" s="718"/>
      <c r="H59" s="119">
        <f t="shared" si="2"/>
        <v>61.099999999999994</v>
      </c>
      <c r="I59" s="331" t="s">
        <v>208</v>
      </c>
      <c r="J59" s="128" t="s">
        <v>117</v>
      </c>
      <c r="K59" s="35"/>
      <c r="L59" s="34"/>
      <c r="M59" s="87">
        <f t="shared" si="0"/>
        <v>0</v>
      </c>
      <c r="N59" s="80"/>
    </row>
    <row r="60" spans="1:14" ht="15.75" thickBot="1">
      <c r="A60" s="929"/>
      <c r="B60" s="267" t="s">
        <v>10</v>
      </c>
      <c r="C60" s="139">
        <v>8</v>
      </c>
      <c r="D60" s="139">
        <v>10</v>
      </c>
      <c r="E60" s="139">
        <f>C60*E4</f>
        <v>80</v>
      </c>
      <c r="F60" s="176">
        <f>D60*F4</f>
        <v>100</v>
      </c>
      <c r="G60" s="634"/>
      <c r="H60" s="168">
        <f t="shared" si="2"/>
        <v>180</v>
      </c>
      <c r="I60" s="159"/>
      <c r="J60" s="160"/>
      <c r="K60" s="158"/>
      <c r="L60" s="211"/>
      <c r="M60" s="175"/>
      <c r="N60" s="80"/>
    </row>
    <row r="61" spans="1:14" ht="15.75" thickBot="1">
      <c r="A61" s="709" t="s">
        <v>119</v>
      </c>
      <c r="B61" s="710"/>
      <c r="C61" s="217">
        <v>35</v>
      </c>
      <c r="D61" s="217">
        <v>45</v>
      </c>
      <c r="E61" s="217">
        <f>C61*E4</f>
        <v>350</v>
      </c>
      <c r="F61" s="259">
        <f>D61*F4</f>
        <v>450</v>
      </c>
      <c r="G61" s="40">
        <f>(G3+G4)*D61</f>
        <v>450</v>
      </c>
      <c r="H61" s="525">
        <f t="shared" si="2"/>
        <v>1250</v>
      </c>
      <c r="I61" s="159"/>
      <c r="J61" s="160"/>
      <c r="K61" s="158"/>
      <c r="L61" s="239"/>
      <c r="M61" s="175"/>
    </row>
    <row r="62" spans="1:14" ht="15.75" thickBot="1">
      <c r="A62" s="845" t="s">
        <v>205</v>
      </c>
      <c r="B62" s="705"/>
      <c r="C62" s="705"/>
      <c r="D62" s="705"/>
      <c r="E62" s="705"/>
      <c r="F62" s="705"/>
      <c r="G62" s="935"/>
      <c r="H62" s="936"/>
    </row>
    <row r="63" spans="1:14">
      <c r="A63" s="872" t="s">
        <v>140</v>
      </c>
      <c r="B63" s="925"/>
      <c r="C63" s="437">
        <v>158</v>
      </c>
      <c r="D63" s="50">
        <v>189</v>
      </c>
      <c r="E63" s="50">
        <f>C63*E4</f>
        <v>1580</v>
      </c>
      <c r="F63" s="328">
        <f>D63*F4</f>
        <v>1890</v>
      </c>
      <c r="G63" s="601"/>
      <c r="H63" s="298">
        <f>E63+F63</f>
        <v>3470</v>
      </c>
    </row>
    <row r="64" spans="1:14" ht="15.75" thickBot="1">
      <c r="A64" s="930" t="s">
        <v>40</v>
      </c>
      <c r="B64" s="931"/>
      <c r="C64" s="445">
        <v>20</v>
      </c>
      <c r="D64" s="94">
        <v>40</v>
      </c>
      <c r="E64" s="94">
        <f>C64*E4</f>
        <v>200</v>
      </c>
      <c r="F64" s="359">
        <f>D64*F4</f>
        <v>400</v>
      </c>
      <c r="G64" s="602"/>
      <c r="H64" s="302">
        <f t="shared" ref="H64" si="3">E64+F64</f>
        <v>600</v>
      </c>
    </row>
    <row r="65" spans="1:8">
      <c r="A65" s="715" t="s">
        <v>201</v>
      </c>
      <c r="B65" s="13" t="s">
        <v>16</v>
      </c>
      <c r="C65" s="457">
        <v>84</v>
      </c>
      <c r="D65" s="457">
        <v>96</v>
      </c>
      <c r="E65" s="457">
        <f>C65*E4</f>
        <v>840</v>
      </c>
      <c r="F65" s="458">
        <f>D65*F4</f>
        <v>960</v>
      </c>
      <c r="G65" s="932"/>
      <c r="H65" s="459">
        <f t="shared" ref="H65:H72" si="4">E65+F65</f>
        <v>1800</v>
      </c>
    </row>
    <row r="66" spans="1:8">
      <c r="A66" s="731"/>
      <c r="B66" s="3" t="s">
        <v>4</v>
      </c>
      <c r="C66" s="5">
        <v>65</v>
      </c>
      <c r="D66" s="5">
        <v>75</v>
      </c>
      <c r="E66" s="5">
        <f>C66*E4</f>
        <v>650</v>
      </c>
      <c r="F66" s="18">
        <f>D66*F4</f>
        <v>750</v>
      </c>
      <c r="G66" s="932"/>
      <c r="H66" s="19">
        <f t="shared" si="4"/>
        <v>1400</v>
      </c>
    </row>
    <row r="67" spans="1:8">
      <c r="A67" s="731"/>
      <c r="B67" s="3" t="s">
        <v>7</v>
      </c>
      <c r="C67" s="5">
        <v>2</v>
      </c>
      <c r="D67" s="5">
        <v>2.5</v>
      </c>
      <c r="E67" s="5">
        <f>C67*E4</f>
        <v>20</v>
      </c>
      <c r="F67" s="18">
        <f>D67*F4</f>
        <v>25</v>
      </c>
      <c r="G67" s="932"/>
      <c r="H67" s="19">
        <f t="shared" si="4"/>
        <v>45</v>
      </c>
    </row>
    <row r="68" spans="1:8" ht="15" customHeight="1" thickBot="1">
      <c r="A68" s="732"/>
      <c r="B68" s="139" t="s">
        <v>6</v>
      </c>
      <c r="C68" s="190">
        <v>0.3</v>
      </c>
      <c r="D68" s="190">
        <v>0.4</v>
      </c>
      <c r="E68" s="190">
        <f>C68*E4</f>
        <v>3</v>
      </c>
      <c r="F68" s="224">
        <f>D68*F4</f>
        <v>4</v>
      </c>
      <c r="G68" s="933"/>
      <c r="H68" s="225">
        <f t="shared" si="4"/>
        <v>7</v>
      </c>
    </row>
    <row r="69" spans="1:8">
      <c r="A69" s="730" t="s">
        <v>167</v>
      </c>
      <c r="B69" s="43" t="s">
        <v>168</v>
      </c>
      <c r="C69" s="369">
        <v>0.4</v>
      </c>
      <c r="D69" s="369">
        <v>0.45</v>
      </c>
      <c r="E69" s="369">
        <f>C69*E4</f>
        <v>4</v>
      </c>
      <c r="F69" s="370">
        <f>D69*F4</f>
        <v>4.5</v>
      </c>
      <c r="G69" s="924"/>
      <c r="H69" s="353">
        <f>E69+F69</f>
        <v>8.5</v>
      </c>
    </row>
    <row r="70" spans="1:8">
      <c r="A70" s="731"/>
      <c r="B70" s="6" t="s">
        <v>10</v>
      </c>
      <c r="C70" s="44">
        <v>5</v>
      </c>
      <c r="D70" s="44">
        <v>6</v>
      </c>
      <c r="E70" s="44">
        <f>C70*E4</f>
        <v>50</v>
      </c>
      <c r="F70" s="107">
        <f>D70*F4</f>
        <v>60</v>
      </c>
      <c r="G70" s="718"/>
      <c r="H70" s="235">
        <f>E70+F70</f>
        <v>110</v>
      </c>
    </row>
    <row r="71" spans="1:8" ht="15.75" thickBot="1">
      <c r="A71" s="732"/>
      <c r="B71" s="139" t="s">
        <v>5</v>
      </c>
      <c r="C71" s="190">
        <v>150</v>
      </c>
      <c r="D71" s="190">
        <v>180</v>
      </c>
      <c r="E71" s="190">
        <f>C71*E4</f>
        <v>1500</v>
      </c>
      <c r="F71" s="224">
        <f>D71*F4</f>
        <v>1800</v>
      </c>
      <c r="G71" s="634"/>
      <c r="H71" s="225">
        <f>E71+F71</f>
        <v>3300</v>
      </c>
    </row>
    <row r="72" spans="1:8" ht="15.75" customHeight="1" thickBot="1">
      <c r="A72" s="922" t="s">
        <v>104</v>
      </c>
      <c r="B72" s="923"/>
      <c r="C72" s="190">
        <v>25</v>
      </c>
      <c r="D72" s="190">
        <v>30</v>
      </c>
      <c r="E72" s="190">
        <f>C72*E4</f>
        <v>250</v>
      </c>
      <c r="F72" s="224">
        <f>D72*F4</f>
        <v>300</v>
      </c>
      <c r="G72" s="363"/>
      <c r="H72" s="225">
        <f t="shared" si="4"/>
        <v>550</v>
      </c>
    </row>
    <row r="74" spans="1:8" ht="15.75" customHeight="1"/>
  </sheetData>
  <mergeCells count="63">
    <mergeCell ref="G18:G19"/>
    <mergeCell ref="A64:B64"/>
    <mergeCell ref="A65:A68"/>
    <mergeCell ref="G65:G68"/>
    <mergeCell ref="A20:H20"/>
    <mergeCell ref="A22:H22"/>
    <mergeCell ref="A21:B21"/>
    <mergeCell ref="A23:A28"/>
    <mergeCell ref="G23:G28"/>
    <mergeCell ref="A19:B19"/>
    <mergeCell ref="A18:B18"/>
    <mergeCell ref="A62:H62"/>
    <mergeCell ref="A38:B38"/>
    <mergeCell ref="A33:B33"/>
    <mergeCell ref="A40:B40"/>
    <mergeCell ref="A31:B31"/>
    <mergeCell ref="A12:H12"/>
    <mergeCell ref="A17:H17"/>
    <mergeCell ref="G7:G11"/>
    <mergeCell ref="G13:G16"/>
    <mergeCell ref="A13:B13"/>
    <mergeCell ref="A14:B14"/>
    <mergeCell ref="A15:B15"/>
    <mergeCell ref="A16:B16"/>
    <mergeCell ref="A9:B9"/>
    <mergeCell ref="A10:B10"/>
    <mergeCell ref="A11:B11"/>
    <mergeCell ref="E1:F2"/>
    <mergeCell ref="H1:H2"/>
    <mergeCell ref="A8:B8"/>
    <mergeCell ref="A5:H5"/>
    <mergeCell ref="A7:B7"/>
    <mergeCell ref="G1:G2"/>
    <mergeCell ref="A1:B2"/>
    <mergeCell ref="C1:D2"/>
    <mergeCell ref="A6:H6"/>
    <mergeCell ref="A72:B72"/>
    <mergeCell ref="O47:P47"/>
    <mergeCell ref="G57:G60"/>
    <mergeCell ref="A61:B61"/>
    <mergeCell ref="A53:A56"/>
    <mergeCell ref="G49:G52"/>
    <mergeCell ref="G53:G56"/>
    <mergeCell ref="A69:A71"/>
    <mergeCell ref="G69:G71"/>
    <mergeCell ref="A63:B63"/>
    <mergeCell ref="G63:G64"/>
    <mergeCell ref="A57:A60"/>
    <mergeCell ref="A41:A48"/>
    <mergeCell ref="A49:A52"/>
    <mergeCell ref="O41:T41"/>
    <mergeCell ref="O42:P42"/>
    <mergeCell ref="A29:H30"/>
    <mergeCell ref="O44:P44"/>
    <mergeCell ref="O45:P45"/>
    <mergeCell ref="O46:P46"/>
    <mergeCell ref="A34:B34"/>
    <mergeCell ref="A35:B35"/>
    <mergeCell ref="A36:B36"/>
    <mergeCell ref="A37:B37"/>
    <mergeCell ref="A39:B39"/>
    <mergeCell ref="A32:B32"/>
    <mergeCell ref="G41:G48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N101"/>
  <sheetViews>
    <sheetView workbookViewId="0">
      <selection activeCell="I10" sqref="I10"/>
    </sheetView>
  </sheetViews>
  <sheetFormatPr defaultRowHeight="15"/>
  <cols>
    <col min="1" max="1" width="12.5703125" style="1" customWidth="1"/>
    <col min="2" max="2" width="20" style="1" customWidth="1"/>
    <col min="3" max="6" width="9.28515625" style="1" bestFit="1" customWidth="1"/>
    <col min="7" max="7" width="9.140625" style="162"/>
    <col min="8" max="8" width="9.28515625" style="1" bestFit="1" customWidth="1"/>
    <col min="9" max="9" width="21.42578125" customWidth="1"/>
    <col min="10" max="10" width="4.5703125" customWidth="1"/>
    <col min="11" max="11" width="13.7109375" customWidth="1"/>
    <col min="13" max="13" width="13.140625" customWidth="1"/>
    <col min="14" max="14" width="12" bestFit="1" customWidth="1"/>
  </cols>
  <sheetData>
    <row r="1" spans="1:14" ht="33" customHeight="1">
      <c r="A1" s="660" t="s">
        <v>83</v>
      </c>
      <c r="B1" s="661"/>
      <c r="C1" s="654" t="s">
        <v>38</v>
      </c>
      <c r="D1" s="655"/>
      <c r="E1" s="654" t="s">
        <v>98</v>
      </c>
      <c r="F1" s="655"/>
      <c r="G1" s="664" t="s">
        <v>132</v>
      </c>
      <c r="H1" s="950" t="s">
        <v>41</v>
      </c>
      <c r="I1" s="55" t="s">
        <v>94</v>
      </c>
      <c r="J1" s="72" t="s">
        <v>115</v>
      </c>
      <c r="K1" s="56" t="s">
        <v>93</v>
      </c>
      <c r="L1" s="57" t="s">
        <v>95</v>
      </c>
      <c r="M1" s="54" t="s">
        <v>96</v>
      </c>
    </row>
    <row r="2" spans="1:14" ht="14.25" customHeight="1">
      <c r="A2" s="684"/>
      <c r="B2" s="685"/>
      <c r="C2" s="735"/>
      <c r="D2" s="949"/>
      <c r="E2" s="735"/>
      <c r="F2" s="949"/>
      <c r="G2" s="807"/>
      <c r="H2" s="951"/>
      <c r="I2" s="981" t="s">
        <v>86</v>
      </c>
      <c r="J2" s="982"/>
      <c r="K2" s="983">
        <f>H29/1000</f>
        <v>0.72899999999999998</v>
      </c>
      <c r="L2" s="984"/>
      <c r="M2" s="985"/>
    </row>
    <row r="3" spans="1:14" ht="14.25" customHeight="1" thickBot="1">
      <c r="A3" s="662"/>
      <c r="B3" s="663"/>
      <c r="C3" s="656"/>
      <c r="D3" s="657"/>
      <c r="E3" s="656"/>
      <c r="F3" s="657"/>
      <c r="G3" s="665"/>
      <c r="H3" s="952"/>
      <c r="I3" s="63" t="s">
        <v>163</v>
      </c>
      <c r="J3" s="986" t="s">
        <v>111</v>
      </c>
      <c r="K3" s="987"/>
      <c r="L3" s="988"/>
      <c r="M3" s="989">
        <f t="shared" ref="M3:M19" si="0">L3-K3</f>
        <v>0</v>
      </c>
      <c r="N3" s="131">
        <f>B4</f>
        <v>0</v>
      </c>
    </row>
    <row r="4" spans="1:14" ht="14.25" customHeight="1" thickBot="1">
      <c r="A4" s="17" t="s">
        <v>97</v>
      </c>
      <c r="B4" s="45"/>
      <c r="C4" s="17" t="s">
        <v>35</v>
      </c>
      <c r="D4" s="17" t="s">
        <v>36</v>
      </c>
      <c r="E4" s="15" t="s">
        <v>35</v>
      </c>
      <c r="F4" s="15" t="s">
        <v>36</v>
      </c>
      <c r="G4" s="166">
        <v>10</v>
      </c>
      <c r="H4" s="557" t="s">
        <v>133</v>
      </c>
      <c r="I4" s="23" t="s">
        <v>110</v>
      </c>
      <c r="J4" s="986" t="s">
        <v>111</v>
      </c>
      <c r="K4" s="990">
        <f>H39/1000</f>
        <v>1.19</v>
      </c>
      <c r="L4" s="988"/>
      <c r="M4" s="989">
        <f t="shared" si="0"/>
        <v>-1.19</v>
      </c>
      <c r="N4" s="131"/>
    </row>
    <row r="5" spans="1:14" ht="15" customHeight="1" thickBot="1">
      <c r="A5" s="174"/>
      <c r="B5" s="177"/>
      <c r="C5" s="177"/>
      <c r="D5" s="177"/>
      <c r="E5" s="46">
        <v>10</v>
      </c>
      <c r="F5" s="47">
        <v>10</v>
      </c>
      <c r="G5" s="167"/>
      <c r="H5" s="197" t="s">
        <v>134</v>
      </c>
      <c r="I5" s="23" t="s">
        <v>218</v>
      </c>
      <c r="J5" s="986" t="s">
        <v>111</v>
      </c>
      <c r="K5" s="990">
        <f>H38/1000</f>
        <v>0.91879999999999995</v>
      </c>
      <c r="L5" s="988"/>
      <c r="M5" s="989"/>
    </row>
    <row r="6" spans="1:14" ht="15" customHeight="1" thickBot="1">
      <c r="A6" s="616" t="s">
        <v>34</v>
      </c>
      <c r="B6" s="617"/>
      <c r="C6" s="617"/>
      <c r="D6" s="617"/>
      <c r="E6" s="617"/>
      <c r="F6" s="617"/>
      <c r="G6" s="617"/>
      <c r="H6" s="617"/>
      <c r="I6" s="23" t="s">
        <v>87</v>
      </c>
      <c r="J6" s="986" t="s">
        <v>111</v>
      </c>
      <c r="K6" s="990">
        <f>(H13+H22+H40+H54+H60)/1000</f>
        <v>0.54149999999999998</v>
      </c>
      <c r="L6" s="988"/>
      <c r="M6" s="989">
        <f t="shared" si="0"/>
        <v>-0.54149999999999998</v>
      </c>
    </row>
    <row r="7" spans="1:14" ht="15.75" customHeight="1" thickBot="1">
      <c r="A7" s="613" t="s">
        <v>149</v>
      </c>
      <c r="B7" s="614"/>
      <c r="C7" s="614"/>
      <c r="D7" s="614"/>
      <c r="E7" s="614"/>
      <c r="F7" s="614"/>
      <c r="G7" s="628"/>
      <c r="H7" s="629"/>
      <c r="I7" s="23" t="s">
        <v>58</v>
      </c>
      <c r="J7" s="986" t="s">
        <v>112</v>
      </c>
      <c r="K7" s="991">
        <f>(H37+H33)/1000</f>
        <v>0.14399999999999999</v>
      </c>
      <c r="L7" s="988"/>
      <c r="M7" s="989">
        <f t="shared" si="0"/>
        <v>-0.14399999999999999</v>
      </c>
    </row>
    <row r="8" spans="1:14">
      <c r="A8" s="603" t="s">
        <v>150</v>
      </c>
      <c r="B8" s="604"/>
      <c r="C8" s="13">
        <v>18</v>
      </c>
      <c r="D8" s="13">
        <v>22.5</v>
      </c>
      <c r="E8" s="13">
        <f>C8*E5</f>
        <v>180</v>
      </c>
      <c r="F8" s="20">
        <f>D8*F5</f>
        <v>225</v>
      </c>
      <c r="G8" s="598"/>
      <c r="H8" s="112">
        <f t="shared" ref="H8:H13" si="1">E8+F8</f>
        <v>405</v>
      </c>
      <c r="I8" s="24" t="s">
        <v>4</v>
      </c>
      <c r="J8" s="986" t="s">
        <v>112</v>
      </c>
      <c r="K8" s="991">
        <f>(H9+H17)/1000</f>
        <v>3.34</v>
      </c>
      <c r="L8" s="992"/>
      <c r="M8" s="989">
        <f t="shared" si="0"/>
        <v>-3.34</v>
      </c>
    </row>
    <row r="9" spans="1:14">
      <c r="A9" s="605" t="s">
        <v>4</v>
      </c>
      <c r="B9" s="606"/>
      <c r="C9" s="3">
        <v>70</v>
      </c>
      <c r="D9" s="3">
        <v>90</v>
      </c>
      <c r="E9" s="3">
        <f>C9*E5</f>
        <v>700</v>
      </c>
      <c r="F9" s="8">
        <f>D9*F5</f>
        <v>900</v>
      </c>
      <c r="G9" s="599"/>
      <c r="H9" s="110">
        <f t="shared" si="1"/>
        <v>1600</v>
      </c>
      <c r="I9" s="25" t="s">
        <v>102</v>
      </c>
      <c r="J9" s="986" t="s">
        <v>112</v>
      </c>
      <c r="K9" s="991"/>
      <c r="L9" s="992"/>
      <c r="M9" s="989">
        <f t="shared" si="0"/>
        <v>0</v>
      </c>
    </row>
    <row r="10" spans="1:14">
      <c r="A10" s="605" t="s">
        <v>5</v>
      </c>
      <c r="B10" s="606"/>
      <c r="C10" s="3">
        <v>53</v>
      </c>
      <c r="D10" s="3">
        <v>68</v>
      </c>
      <c r="E10" s="3">
        <f>C10*E5</f>
        <v>530</v>
      </c>
      <c r="F10" s="8">
        <f>D10*F5</f>
        <v>680</v>
      </c>
      <c r="G10" s="599"/>
      <c r="H10" s="110">
        <f t="shared" si="1"/>
        <v>1210</v>
      </c>
      <c r="I10" s="23" t="s">
        <v>27</v>
      </c>
      <c r="J10" s="986" t="s">
        <v>116</v>
      </c>
      <c r="K10" s="993"/>
      <c r="L10" s="992"/>
      <c r="M10" s="989">
        <f t="shared" si="0"/>
        <v>0</v>
      </c>
    </row>
    <row r="11" spans="1:14">
      <c r="A11" s="605" t="s">
        <v>37</v>
      </c>
      <c r="B11" s="606"/>
      <c r="C11" s="3">
        <v>2</v>
      </c>
      <c r="D11" s="3">
        <v>2.5</v>
      </c>
      <c r="E11" s="3">
        <f>C11*E5</f>
        <v>20</v>
      </c>
      <c r="F11" s="8">
        <f>D11*F5</f>
        <v>25</v>
      </c>
      <c r="G11" s="599"/>
      <c r="H11" s="110">
        <f t="shared" si="1"/>
        <v>45</v>
      </c>
      <c r="I11" s="23" t="s">
        <v>53</v>
      </c>
      <c r="J11" s="986" t="s">
        <v>116</v>
      </c>
      <c r="K11" s="993">
        <f>H50/450</f>
        <v>7.5555555555555554</v>
      </c>
      <c r="L11" s="992"/>
      <c r="M11" s="989">
        <f t="shared" si="0"/>
        <v>-7.5555555555555554</v>
      </c>
    </row>
    <row r="12" spans="1:14">
      <c r="A12" s="605" t="s">
        <v>6</v>
      </c>
      <c r="B12" s="606"/>
      <c r="C12" s="3">
        <v>0.4</v>
      </c>
      <c r="D12" s="3">
        <v>0.5</v>
      </c>
      <c r="E12" s="3">
        <f>C12*E5</f>
        <v>4</v>
      </c>
      <c r="F12" s="8">
        <f>D12*F5</f>
        <v>5</v>
      </c>
      <c r="G12" s="599"/>
      <c r="H12" s="110">
        <f t="shared" si="1"/>
        <v>9</v>
      </c>
      <c r="I12" s="23" t="s">
        <v>62</v>
      </c>
      <c r="J12" s="986" t="s">
        <v>116</v>
      </c>
      <c r="K12" s="993"/>
      <c r="L12" s="992"/>
      <c r="M12" s="989">
        <f t="shared" si="0"/>
        <v>0</v>
      </c>
    </row>
    <row r="13" spans="1:14" ht="15.75" customHeight="1" thickBot="1">
      <c r="A13" s="638" t="s">
        <v>7</v>
      </c>
      <c r="B13" s="639"/>
      <c r="C13" s="6">
        <v>3</v>
      </c>
      <c r="D13" s="6">
        <v>3</v>
      </c>
      <c r="E13" s="6">
        <f>C13*E5</f>
        <v>30</v>
      </c>
      <c r="F13" s="16">
        <f>D13*F5</f>
        <v>30</v>
      </c>
      <c r="G13" s="600"/>
      <c r="H13" s="144">
        <f t="shared" si="1"/>
        <v>60</v>
      </c>
      <c r="I13" s="23" t="s">
        <v>107</v>
      </c>
      <c r="J13" s="986" t="s">
        <v>116</v>
      </c>
      <c r="K13" s="993"/>
      <c r="L13" s="992"/>
      <c r="M13" s="989">
        <f t="shared" si="0"/>
        <v>0</v>
      </c>
    </row>
    <row r="14" spans="1:14" ht="15.75" thickBot="1">
      <c r="A14" s="613" t="s">
        <v>151</v>
      </c>
      <c r="B14" s="614"/>
      <c r="C14" s="614"/>
      <c r="D14" s="614"/>
      <c r="E14" s="614"/>
      <c r="F14" s="614"/>
      <c r="G14" s="628"/>
      <c r="H14" s="629"/>
      <c r="I14" s="26" t="s">
        <v>51</v>
      </c>
      <c r="J14" s="986" t="s">
        <v>112</v>
      </c>
      <c r="K14" s="991"/>
      <c r="L14" s="992"/>
      <c r="M14" s="989">
        <f t="shared" si="0"/>
        <v>0</v>
      </c>
    </row>
    <row r="15" spans="1:14">
      <c r="A15" s="603" t="s">
        <v>31</v>
      </c>
      <c r="B15" s="604"/>
      <c r="C15" s="13">
        <v>0.45</v>
      </c>
      <c r="D15" s="13">
        <v>0.45</v>
      </c>
      <c r="E15" s="13">
        <f>C15*E5</f>
        <v>4.5</v>
      </c>
      <c r="F15" s="20">
        <f>D15*F5</f>
        <v>4.5</v>
      </c>
      <c r="G15" s="598"/>
      <c r="H15" s="112">
        <f>E15+F15</f>
        <v>9</v>
      </c>
      <c r="I15" s="23" t="s">
        <v>54</v>
      </c>
      <c r="J15" s="986" t="s">
        <v>116</v>
      </c>
      <c r="K15" s="993">
        <f>H55/250</f>
        <v>5.86</v>
      </c>
      <c r="L15" s="992"/>
      <c r="M15" s="989">
        <f t="shared" si="0"/>
        <v>-5.86</v>
      </c>
    </row>
    <row r="16" spans="1:14">
      <c r="A16" s="605" t="s">
        <v>10</v>
      </c>
      <c r="B16" s="606"/>
      <c r="C16" s="3">
        <v>6</v>
      </c>
      <c r="D16" s="3">
        <v>6</v>
      </c>
      <c r="E16" s="3">
        <f>C16*E5</f>
        <v>60</v>
      </c>
      <c r="F16" s="8">
        <f>D16*F5</f>
        <v>60</v>
      </c>
      <c r="G16" s="599"/>
      <c r="H16" s="110">
        <f>E16+F16</f>
        <v>120</v>
      </c>
      <c r="I16" s="23" t="s">
        <v>48</v>
      </c>
      <c r="J16" s="986" t="s">
        <v>111</v>
      </c>
      <c r="K16" s="991">
        <f>H21/1000</f>
        <v>0.20399999999999999</v>
      </c>
      <c r="L16" s="992"/>
      <c r="M16" s="989">
        <f t="shared" si="0"/>
        <v>-0.20399999999999999</v>
      </c>
    </row>
    <row r="17" spans="1:13">
      <c r="A17" s="605" t="s">
        <v>4</v>
      </c>
      <c r="B17" s="606"/>
      <c r="C17" s="3">
        <v>82</v>
      </c>
      <c r="D17" s="3">
        <v>92</v>
      </c>
      <c r="E17" s="3">
        <f>C17*E5</f>
        <v>820</v>
      </c>
      <c r="F17" s="8">
        <f>D17*F5</f>
        <v>920</v>
      </c>
      <c r="G17" s="599"/>
      <c r="H17" s="110">
        <f>E17+F17</f>
        <v>1740</v>
      </c>
      <c r="I17" s="27" t="s">
        <v>16</v>
      </c>
      <c r="J17" s="986" t="s">
        <v>117</v>
      </c>
      <c r="K17" s="993">
        <f>+H57/48</f>
        <v>7.125</v>
      </c>
      <c r="L17" s="992"/>
      <c r="M17" s="994">
        <f t="shared" si="0"/>
        <v>-7.125</v>
      </c>
    </row>
    <row r="18" spans="1:13" ht="16.5" customHeight="1" thickBot="1">
      <c r="A18" s="638" t="s">
        <v>5</v>
      </c>
      <c r="B18" s="639"/>
      <c r="C18" s="6">
        <v>90</v>
      </c>
      <c r="D18" s="6">
        <v>90</v>
      </c>
      <c r="E18" s="6">
        <f>C18*E5</f>
        <v>900</v>
      </c>
      <c r="F18" s="16">
        <f>D18*F5</f>
        <v>900</v>
      </c>
      <c r="G18" s="600"/>
      <c r="H18" s="144">
        <f>E18+F18</f>
        <v>1800</v>
      </c>
      <c r="I18" s="23" t="s">
        <v>88</v>
      </c>
      <c r="J18" s="986" t="s">
        <v>111</v>
      </c>
      <c r="K18" s="991">
        <f>(H52+H58)/1000</f>
        <v>0.53</v>
      </c>
      <c r="L18" s="992"/>
      <c r="M18" s="989">
        <f t="shared" si="0"/>
        <v>-0.53</v>
      </c>
    </row>
    <row r="19" spans="1:13" ht="15.75" thickBot="1">
      <c r="A19" s="613" t="s">
        <v>246</v>
      </c>
      <c r="B19" s="614"/>
      <c r="C19" s="614"/>
      <c r="D19" s="614"/>
      <c r="E19" s="614"/>
      <c r="F19" s="614"/>
      <c r="G19" s="628"/>
      <c r="H19" s="629"/>
      <c r="I19" s="23" t="s">
        <v>74</v>
      </c>
      <c r="J19" s="986" t="s">
        <v>111</v>
      </c>
      <c r="K19" s="991"/>
      <c r="L19" s="992"/>
      <c r="M19" s="989">
        <f t="shared" si="0"/>
        <v>0</v>
      </c>
    </row>
    <row r="20" spans="1:13">
      <c r="A20" s="603" t="s">
        <v>12</v>
      </c>
      <c r="B20" s="604"/>
      <c r="C20" s="13">
        <v>25</v>
      </c>
      <c r="D20" s="13">
        <v>30</v>
      </c>
      <c r="E20" s="13">
        <f>C20*E5</f>
        <v>250</v>
      </c>
      <c r="F20" s="20">
        <f>D20*F5</f>
        <v>300</v>
      </c>
      <c r="G20" s="598"/>
      <c r="H20" s="112">
        <f>E20+F20</f>
        <v>550</v>
      </c>
      <c r="I20" s="23" t="s">
        <v>55</v>
      </c>
      <c r="J20" s="986" t="s">
        <v>111</v>
      </c>
      <c r="K20" s="991"/>
      <c r="L20" s="992"/>
      <c r="M20" s="989">
        <f t="shared" ref="M20:M23" si="2">L20-K20</f>
        <v>0</v>
      </c>
    </row>
    <row r="21" spans="1:13">
      <c r="A21" s="652" t="s">
        <v>48</v>
      </c>
      <c r="B21" s="653"/>
      <c r="C21" s="38">
        <v>10.199999999999999</v>
      </c>
      <c r="D21" s="38">
        <v>10.199999999999999</v>
      </c>
      <c r="E21" s="38">
        <f>C21*E5</f>
        <v>102</v>
      </c>
      <c r="F21" s="39">
        <f>D21*F5</f>
        <v>102</v>
      </c>
      <c r="G21" s="718"/>
      <c r="H21" s="144">
        <f>E21+F21</f>
        <v>204</v>
      </c>
      <c r="I21" s="23" t="s">
        <v>2</v>
      </c>
      <c r="J21" s="986" t="s">
        <v>111</v>
      </c>
      <c r="K21" s="991"/>
      <c r="L21" s="992"/>
      <c r="M21" s="989">
        <f t="shared" si="2"/>
        <v>0</v>
      </c>
    </row>
    <row r="22" spans="1:13" ht="15.75" thickBot="1">
      <c r="A22" s="611" t="s">
        <v>7</v>
      </c>
      <c r="B22" s="612"/>
      <c r="C22" s="139">
        <v>5</v>
      </c>
      <c r="D22" s="139">
        <v>5</v>
      </c>
      <c r="E22" s="139">
        <f>C22*E5</f>
        <v>50</v>
      </c>
      <c r="F22" s="9">
        <f>D22*F5</f>
        <v>50</v>
      </c>
      <c r="G22" s="634"/>
      <c r="H22" s="111">
        <f>E22+F22</f>
        <v>100</v>
      </c>
      <c r="I22" s="23" t="s">
        <v>3</v>
      </c>
      <c r="J22" s="986" t="s">
        <v>111</v>
      </c>
      <c r="K22" s="991"/>
      <c r="L22" s="992"/>
      <c r="M22" s="989">
        <f t="shared" si="2"/>
        <v>0</v>
      </c>
    </row>
    <row r="23" spans="1:13" ht="16.5" thickBot="1">
      <c r="A23" s="767" t="s">
        <v>33</v>
      </c>
      <c r="B23" s="768"/>
      <c r="C23" s="768"/>
      <c r="D23" s="768"/>
      <c r="E23" s="768"/>
      <c r="F23" s="768"/>
      <c r="G23" s="769"/>
      <c r="H23" s="769"/>
      <c r="I23" s="26" t="s">
        <v>76</v>
      </c>
      <c r="J23" s="986" t="s">
        <v>111</v>
      </c>
      <c r="K23" s="991"/>
      <c r="L23" s="992"/>
      <c r="M23" s="989">
        <f t="shared" si="2"/>
        <v>0</v>
      </c>
    </row>
    <row r="24" spans="1:13" ht="16.5" thickBot="1">
      <c r="A24" s="670" t="s">
        <v>207</v>
      </c>
      <c r="B24" s="902"/>
      <c r="C24" s="229">
        <v>200</v>
      </c>
      <c r="D24" s="217">
        <v>180</v>
      </c>
      <c r="E24" s="217">
        <f>C24*E5</f>
        <v>2000</v>
      </c>
      <c r="F24" s="218">
        <f>D24*F5</f>
        <v>1800</v>
      </c>
      <c r="G24" s="306"/>
      <c r="H24" s="106">
        <f>E24+F24</f>
        <v>3800</v>
      </c>
      <c r="I24" s="26" t="s">
        <v>89</v>
      </c>
      <c r="J24" s="986" t="s">
        <v>111</v>
      </c>
      <c r="K24" s="991">
        <f>H8/1000</f>
        <v>0.40500000000000003</v>
      </c>
      <c r="L24" s="986"/>
      <c r="M24" s="989"/>
    </row>
    <row r="25" spans="1:13" ht="16.5" thickBot="1">
      <c r="A25" s="767" t="s">
        <v>32</v>
      </c>
      <c r="B25" s="768"/>
      <c r="C25" s="768"/>
      <c r="D25" s="768"/>
      <c r="E25" s="768"/>
      <c r="F25" s="768"/>
      <c r="G25" s="769"/>
      <c r="H25" s="770"/>
      <c r="I25" s="26" t="s">
        <v>44</v>
      </c>
      <c r="J25" s="986" t="s">
        <v>111</v>
      </c>
      <c r="K25" s="991"/>
      <c r="L25" s="986"/>
      <c r="M25" s="989">
        <f t="shared" ref="M25:M52" si="3">L25-K25</f>
        <v>0</v>
      </c>
    </row>
    <row r="26" spans="1:13" ht="16.5" customHeight="1" thickBot="1">
      <c r="A26" s="960" t="s">
        <v>280</v>
      </c>
      <c r="B26" s="961"/>
      <c r="C26" s="961"/>
      <c r="D26" s="961"/>
      <c r="E26" s="961"/>
      <c r="F26" s="961"/>
      <c r="G26" s="961"/>
      <c r="H26" s="962"/>
      <c r="I26" s="198" t="s">
        <v>90</v>
      </c>
      <c r="J26" s="986" t="s">
        <v>111</v>
      </c>
      <c r="K26" s="991">
        <f>(H11+H16+H53+H46+H56+H59+H62)/1000</f>
        <v>0.94450000000000001</v>
      </c>
      <c r="L26" s="986"/>
      <c r="M26" s="989">
        <f t="shared" si="3"/>
        <v>-0.94450000000000001</v>
      </c>
    </row>
    <row r="27" spans="1:13" ht="15.75" thickBot="1">
      <c r="A27" s="953" t="s">
        <v>49</v>
      </c>
      <c r="B27" s="954"/>
      <c r="C27" s="291">
        <v>54.5</v>
      </c>
      <c r="D27" s="292">
        <v>90.9</v>
      </c>
      <c r="E27" s="292">
        <f>C27*E5</f>
        <v>545</v>
      </c>
      <c r="F27" s="554">
        <f>D27*F5</f>
        <v>909</v>
      </c>
      <c r="G27" s="555"/>
      <c r="H27" s="556">
        <f>E27+F27</f>
        <v>1454</v>
      </c>
      <c r="I27" s="198" t="s">
        <v>20</v>
      </c>
      <c r="J27" s="986" t="s">
        <v>111</v>
      </c>
      <c r="K27" s="991"/>
      <c r="L27" s="986"/>
      <c r="M27" s="989">
        <f t="shared" si="3"/>
        <v>0</v>
      </c>
    </row>
    <row r="28" spans="1:13">
      <c r="A28" s="677" t="s">
        <v>281</v>
      </c>
      <c r="B28" s="461" t="s">
        <v>17</v>
      </c>
      <c r="C28" s="462">
        <v>39.9</v>
      </c>
      <c r="D28" s="462">
        <v>47.88</v>
      </c>
      <c r="E28" s="13">
        <f>C28*E5</f>
        <v>399</v>
      </c>
      <c r="F28" s="13">
        <f>D28*F5</f>
        <v>478.8</v>
      </c>
      <c r="G28" s="13">
        <f>D28*G4</f>
        <v>478.8</v>
      </c>
      <c r="H28" s="200">
        <f>E28+F28+G28</f>
        <v>1356.6</v>
      </c>
      <c r="I28" s="203" t="s">
        <v>40</v>
      </c>
      <c r="J28" s="986" t="s">
        <v>111</v>
      </c>
      <c r="K28" s="991">
        <f>H48/1000</f>
        <v>0.6</v>
      </c>
      <c r="L28" s="986"/>
      <c r="M28" s="989">
        <f t="shared" si="3"/>
        <v>-0.6</v>
      </c>
    </row>
    <row r="29" spans="1:13" ht="15" customHeight="1">
      <c r="A29" s="678"/>
      <c r="B29" s="37" t="s">
        <v>222</v>
      </c>
      <c r="C29" s="62">
        <v>24.3</v>
      </c>
      <c r="D29" s="62">
        <v>24.3</v>
      </c>
      <c r="E29" s="3">
        <f>C29*E5</f>
        <v>243</v>
      </c>
      <c r="F29" s="3">
        <f>D29*F5</f>
        <v>243</v>
      </c>
      <c r="G29" s="3">
        <f>D29*G4</f>
        <v>243</v>
      </c>
      <c r="H29" s="194">
        <f t="shared" ref="H29:H43" si="4">E29+F29+G29</f>
        <v>729</v>
      </c>
      <c r="I29" s="203" t="s">
        <v>26</v>
      </c>
      <c r="J29" s="986" t="s">
        <v>111</v>
      </c>
      <c r="K29" s="991"/>
      <c r="L29" s="986"/>
      <c r="M29" s="989">
        <f t="shared" si="3"/>
        <v>0</v>
      </c>
    </row>
    <row r="30" spans="1:13" ht="15" customHeight="1">
      <c r="A30" s="678"/>
      <c r="B30" s="37" t="s">
        <v>282</v>
      </c>
      <c r="C30" s="62">
        <v>12.15</v>
      </c>
      <c r="D30" s="62">
        <v>14.58</v>
      </c>
      <c r="E30" s="3">
        <f>C30*E5</f>
        <v>121.5</v>
      </c>
      <c r="F30" s="3">
        <f>D30*F5</f>
        <v>145.80000000000001</v>
      </c>
      <c r="G30" s="3">
        <f>D30*G4</f>
        <v>145.80000000000001</v>
      </c>
      <c r="H30" s="194">
        <f t="shared" si="4"/>
        <v>413.1</v>
      </c>
      <c r="I30" s="333" t="s">
        <v>47</v>
      </c>
      <c r="J30" s="986" t="s">
        <v>111</v>
      </c>
      <c r="K30" s="991"/>
      <c r="L30" s="986"/>
      <c r="M30" s="989">
        <f t="shared" si="3"/>
        <v>0</v>
      </c>
    </row>
    <row r="31" spans="1:13" ht="15" customHeight="1">
      <c r="A31" s="678"/>
      <c r="B31" s="37" t="s">
        <v>14</v>
      </c>
      <c r="C31" s="3">
        <v>9.3800000000000008</v>
      </c>
      <c r="D31" s="3">
        <v>11.25</v>
      </c>
      <c r="E31" s="3">
        <f>C31*E5</f>
        <v>93.800000000000011</v>
      </c>
      <c r="F31" s="3">
        <f>D31*F5</f>
        <v>112.5</v>
      </c>
      <c r="G31" s="3">
        <f>D31*G4</f>
        <v>112.5</v>
      </c>
      <c r="H31" s="194">
        <f t="shared" si="4"/>
        <v>318.8</v>
      </c>
      <c r="I31" s="203" t="s">
        <v>9</v>
      </c>
      <c r="J31" s="986" t="s">
        <v>111</v>
      </c>
      <c r="K31" s="995"/>
      <c r="L31" s="995"/>
      <c r="M31" s="996">
        <f t="shared" si="3"/>
        <v>0</v>
      </c>
    </row>
    <row r="32" spans="1:13" ht="15" customHeight="1">
      <c r="A32" s="678"/>
      <c r="B32" s="37" t="s">
        <v>15</v>
      </c>
      <c r="C32" s="3">
        <v>7.2</v>
      </c>
      <c r="D32" s="3">
        <v>8.64</v>
      </c>
      <c r="E32" s="3">
        <f>C32*E5</f>
        <v>72</v>
      </c>
      <c r="F32" s="3">
        <f>D32*F5</f>
        <v>86.4</v>
      </c>
      <c r="G32" s="3">
        <f>D32*G4</f>
        <v>86.4</v>
      </c>
      <c r="H32" s="194">
        <f t="shared" si="4"/>
        <v>244.8</v>
      </c>
      <c r="I32" s="203" t="s">
        <v>31</v>
      </c>
      <c r="J32" s="986" t="s">
        <v>111</v>
      </c>
      <c r="K32" s="995">
        <f>(H15+H61)/1000</f>
        <v>2.5999999999999999E-2</v>
      </c>
      <c r="L32" s="995"/>
      <c r="M32" s="996">
        <f t="shared" si="3"/>
        <v>-2.5999999999999999E-2</v>
      </c>
    </row>
    <row r="33" spans="1:13">
      <c r="A33" s="678"/>
      <c r="B33" s="37" t="s">
        <v>58</v>
      </c>
      <c r="C33" s="3">
        <v>3</v>
      </c>
      <c r="D33" s="3">
        <v>3.6</v>
      </c>
      <c r="E33" s="3">
        <f>C33*E5</f>
        <v>30</v>
      </c>
      <c r="F33" s="3">
        <f>D33*F5</f>
        <v>36</v>
      </c>
      <c r="G33" s="3">
        <f>D33*G4</f>
        <v>36</v>
      </c>
      <c r="H33" s="194">
        <f t="shared" si="4"/>
        <v>102</v>
      </c>
      <c r="I33" s="203" t="s">
        <v>92</v>
      </c>
      <c r="J33" s="986" t="s">
        <v>111</v>
      </c>
      <c r="K33" s="995"/>
      <c r="L33" s="995"/>
      <c r="M33" s="996">
        <f t="shared" si="3"/>
        <v>0</v>
      </c>
    </row>
    <row r="34" spans="1:13">
      <c r="A34" s="678"/>
      <c r="B34" s="37" t="s">
        <v>60</v>
      </c>
      <c r="C34" s="3">
        <v>105</v>
      </c>
      <c r="D34" s="3">
        <v>126</v>
      </c>
      <c r="E34" s="3">
        <f>C34*E5</f>
        <v>1050</v>
      </c>
      <c r="F34" s="3">
        <f>D34*F5</f>
        <v>1260</v>
      </c>
      <c r="G34" s="3">
        <f>D34*G4</f>
        <v>1260</v>
      </c>
      <c r="H34" s="194">
        <f t="shared" si="4"/>
        <v>3570</v>
      </c>
      <c r="I34" s="198" t="s">
        <v>63</v>
      </c>
      <c r="J34" s="986" t="s">
        <v>111</v>
      </c>
      <c r="K34" s="995"/>
      <c r="L34" s="995"/>
      <c r="M34" s="996">
        <f t="shared" si="3"/>
        <v>0</v>
      </c>
    </row>
    <row r="35" spans="1:13" ht="15.75" thickBot="1">
      <c r="A35" s="678"/>
      <c r="B35" s="41" t="s">
        <v>6</v>
      </c>
      <c r="C35" s="6">
        <v>0.5</v>
      </c>
      <c r="D35" s="6">
        <v>0.7</v>
      </c>
      <c r="E35" s="6">
        <f>C35*E5</f>
        <v>5</v>
      </c>
      <c r="F35" s="6">
        <f>D35*F5</f>
        <v>7</v>
      </c>
      <c r="G35" s="6">
        <f>D35*G4</f>
        <v>7</v>
      </c>
      <c r="H35" s="215">
        <f t="shared" si="4"/>
        <v>19</v>
      </c>
      <c r="I35" s="24" t="s">
        <v>13</v>
      </c>
      <c r="J35" s="986" t="s">
        <v>112</v>
      </c>
      <c r="K35" s="991">
        <f>F24/1000</f>
        <v>1.8</v>
      </c>
      <c r="L35" s="986"/>
      <c r="M35" s="989">
        <f t="shared" si="3"/>
        <v>-1.8</v>
      </c>
    </row>
    <row r="36" spans="1:13">
      <c r="A36" s="821" t="s">
        <v>283</v>
      </c>
      <c r="B36" s="264" t="s">
        <v>15</v>
      </c>
      <c r="C36" s="178">
        <v>12.72</v>
      </c>
      <c r="D36" s="178">
        <v>16.920000000000002</v>
      </c>
      <c r="E36" s="178">
        <f>C36*E5</f>
        <v>127.2</v>
      </c>
      <c r="F36" s="7">
        <f>D36*F5</f>
        <v>169.20000000000002</v>
      </c>
      <c r="G36" s="708"/>
      <c r="H36" s="284">
        <f>E36+F36+G36</f>
        <v>296.40000000000003</v>
      </c>
      <c r="I36" s="24" t="s">
        <v>6</v>
      </c>
      <c r="J36" s="986" t="s">
        <v>111</v>
      </c>
      <c r="K36" s="991">
        <f>(H12+H35+H42)/1000</f>
        <v>3.9E-2</v>
      </c>
      <c r="L36" s="986"/>
      <c r="M36" s="989">
        <f t="shared" si="3"/>
        <v>-3.9E-2</v>
      </c>
    </row>
    <row r="37" spans="1:13">
      <c r="A37" s="621"/>
      <c r="B37" s="37" t="s">
        <v>147</v>
      </c>
      <c r="C37" s="3">
        <v>1.8</v>
      </c>
      <c r="D37" s="3">
        <v>2.4</v>
      </c>
      <c r="E37" s="3">
        <f>C37*E5</f>
        <v>18</v>
      </c>
      <c r="F37" s="8">
        <f>D37*F5</f>
        <v>24</v>
      </c>
      <c r="G37" s="585"/>
      <c r="H37" s="119">
        <f>E37+F37+G37</f>
        <v>42</v>
      </c>
      <c r="I37" s="202" t="s">
        <v>17</v>
      </c>
      <c r="J37" s="986" t="s">
        <v>111</v>
      </c>
      <c r="K37" s="991">
        <f>(H28+H43)/1000</f>
        <v>5.8079000000000001</v>
      </c>
      <c r="L37" s="986"/>
      <c r="M37" s="989">
        <f t="shared" si="3"/>
        <v>-5.8079000000000001</v>
      </c>
    </row>
    <row r="38" spans="1:13">
      <c r="A38" s="621"/>
      <c r="B38" s="37" t="s">
        <v>218</v>
      </c>
      <c r="C38" s="3">
        <v>39.380000000000003</v>
      </c>
      <c r="D38" s="3">
        <v>52.5</v>
      </c>
      <c r="E38" s="3">
        <f>C38*E5</f>
        <v>393.8</v>
      </c>
      <c r="F38" s="8">
        <f>D38*F5</f>
        <v>525</v>
      </c>
      <c r="G38" s="585"/>
      <c r="H38" s="119">
        <f>E38+F38+G38</f>
        <v>918.8</v>
      </c>
      <c r="I38" s="203" t="s">
        <v>81</v>
      </c>
      <c r="J38" s="986" t="s">
        <v>112</v>
      </c>
      <c r="K38" s="991"/>
      <c r="L38" s="986"/>
      <c r="M38" s="989">
        <f t="shared" si="3"/>
        <v>0</v>
      </c>
    </row>
    <row r="39" spans="1:13">
      <c r="A39" s="621"/>
      <c r="B39" s="332" t="s">
        <v>110</v>
      </c>
      <c r="C39" s="242">
        <v>51</v>
      </c>
      <c r="D39" s="242">
        <v>68</v>
      </c>
      <c r="E39" s="242">
        <f>C39*E5</f>
        <v>510</v>
      </c>
      <c r="F39" s="201">
        <f>D39*F5</f>
        <v>680</v>
      </c>
      <c r="G39" s="585"/>
      <c r="H39" s="411">
        <f t="shared" si="4"/>
        <v>1190</v>
      </c>
      <c r="I39" s="203" t="s">
        <v>91</v>
      </c>
      <c r="J39" s="986" t="s">
        <v>112</v>
      </c>
      <c r="K39" s="991">
        <f>H27/1000</f>
        <v>1.454</v>
      </c>
      <c r="L39" s="986"/>
      <c r="M39" s="989">
        <f t="shared" si="3"/>
        <v>-1.454</v>
      </c>
    </row>
    <row r="40" spans="1:13">
      <c r="A40" s="621"/>
      <c r="B40" s="332" t="s">
        <v>143</v>
      </c>
      <c r="C40" s="242">
        <v>4.5999999999999996</v>
      </c>
      <c r="D40" s="242">
        <v>6.1</v>
      </c>
      <c r="E40" s="242">
        <f>C40*E5</f>
        <v>46</v>
      </c>
      <c r="F40" s="201">
        <f>D40*F5</f>
        <v>61</v>
      </c>
      <c r="G40" s="585"/>
      <c r="H40" s="411">
        <f t="shared" si="4"/>
        <v>107</v>
      </c>
      <c r="I40" s="203" t="s">
        <v>122</v>
      </c>
      <c r="J40" s="986" t="s">
        <v>111</v>
      </c>
      <c r="K40" s="991"/>
      <c r="L40" s="986"/>
      <c r="M40" s="989"/>
    </row>
    <row r="41" spans="1:13">
      <c r="A41" s="621"/>
      <c r="B41" s="332" t="s">
        <v>22</v>
      </c>
      <c r="C41" s="242">
        <v>3.2</v>
      </c>
      <c r="D41" s="242">
        <v>4.2699999999999996</v>
      </c>
      <c r="E41" s="242">
        <f>C41*E5</f>
        <v>32</v>
      </c>
      <c r="F41" s="201">
        <f>D41*F5</f>
        <v>42.699999999999996</v>
      </c>
      <c r="G41" s="585"/>
      <c r="H41" s="411">
        <f t="shared" si="4"/>
        <v>74.699999999999989</v>
      </c>
      <c r="I41" s="202" t="s">
        <v>210</v>
      </c>
      <c r="J41" s="986" t="s">
        <v>111</v>
      </c>
      <c r="K41" s="991"/>
      <c r="L41" s="986"/>
      <c r="M41" s="989">
        <f t="shared" si="3"/>
        <v>0</v>
      </c>
    </row>
    <row r="42" spans="1:13" ht="15.75" customHeight="1">
      <c r="A42" s="621"/>
      <c r="B42" s="332" t="s">
        <v>6</v>
      </c>
      <c r="C42" s="242">
        <v>0.5</v>
      </c>
      <c r="D42" s="242">
        <v>0.6</v>
      </c>
      <c r="E42" s="242">
        <f>C42*E5</f>
        <v>5</v>
      </c>
      <c r="F42" s="201">
        <f>D42*F5</f>
        <v>6</v>
      </c>
      <c r="G42" s="585"/>
      <c r="H42" s="411">
        <f t="shared" si="4"/>
        <v>11</v>
      </c>
      <c r="I42" s="202" t="s">
        <v>15</v>
      </c>
      <c r="J42" s="986" t="s">
        <v>111</v>
      </c>
      <c r="K42" s="991">
        <f>(H36+H32)/1000</f>
        <v>0.54120000000000001</v>
      </c>
      <c r="L42" s="986"/>
      <c r="M42" s="989">
        <f t="shared" si="3"/>
        <v>-0.54120000000000001</v>
      </c>
    </row>
    <row r="43" spans="1:13" ht="15.75" thickBot="1">
      <c r="A43" s="622"/>
      <c r="B43" s="412" t="s">
        <v>17</v>
      </c>
      <c r="C43" s="220">
        <v>190.7</v>
      </c>
      <c r="D43" s="220">
        <v>254.43</v>
      </c>
      <c r="E43" s="220">
        <f>C43*E5</f>
        <v>1907</v>
      </c>
      <c r="F43" s="221">
        <f>D43*F5</f>
        <v>2544.3000000000002</v>
      </c>
      <c r="G43" s="586"/>
      <c r="H43" s="401">
        <f t="shared" si="4"/>
        <v>4451.3</v>
      </c>
      <c r="I43" s="202" t="s">
        <v>14</v>
      </c>
      <c r="J43" s="986" t="s">
        <v>111</v>
      </c>
      <c r="K43" s="991">
        <f>H31/1000</f>
        <v>0.31880000000000003</v>
      </c>
      <c r="L43" s="986"/>
      <c r="M43" s="989">
        <f t="shared" si="3"/>
        <v>-0.31880000000000003</v>
      </c>
    </row>
    <row r="44" spans="1:13" ht="15.75" thickBot="1">
      <c r="A44" s="889" t="s">
        <v>119</v>
      </c>
      <c r="B44" s="890"/>
      <c r="C44" s="38">
        <v>35</v>
      </c>
      <c r="D44" s="38">
        <v>45</v>
      </c>
      <c r="E44" s="38">
        <f>C44*E5</f>
        <v>350</v>
      </c>
      <c r="F44" s="38">
        <f>D44*F5</f>
        <v>450</v>
      </c>
      <c r="G44" s="38">
        <f>(G4+G5)*D44</f>
        <v>450</v>
      </c>
      <c r="H44" s="409">
        <f>E44+F44+G44</f>
        <v>1250</v>
      </c>
      <c r="I44" s="202" t="s">
        <v>282</v>
      </c>
      <c r="J44" s="986" t="s">
        <v>111</v>
      </c>
      <c r="K44" s="991">
        <f>H30/1000</f>
        <v>0.41310000000000002</v>
      </c>
      <c r="L44" s="986"/>
      <c r="M44" s="989">
        <f t="shared" si="3"/>
        <v>-0.41310000000000002</v>
      </c>
    </row>
    <row r="45" spans="1:13">
      <c r="A45" s="664" t="s">
        <v>223</v>
      </c>
      <c r="B45" s="413" t="s">
        <v>52</v>
      </c>
      <c r="C45" s="296">
        <v>17.5</v>
      </c>
      <c r="D45" s="296">
        <v>21</v>
      </c>
      <c r="E45" s="296">
        <f>C45*E5</f>
        <v>175</v>
      </c>
      <c r="F45" s="297">
        <f>D45*F5</f>
        <v>210</v>
      </c>
      <c r="G45" s="791"/>
      <c r="H45" s="415">
        <f>E45+F45</f>
        <v>385</v>
      </c>
      <c r="I45" s="255" t="s">
        <v>28</v>
      </c>
      <c r="J45" s="986" t="s">
        <v>111</v>
      </c>
      <c r="K45" s="991"/>
      <c r="L45" s="986"/>
      <c r="M45" s="989">
        <f t="shared" si="3"/>
        <v>0</v>
      </c>
    </row>
    <row r="46" spans="1:13">
      <c r="A46" s="955"/>
      <c r="B46" s="414" t="s">
        <v>10</v>
      </c>
      <c r="C46" s="195">
        <v>5</v>
      </c>
      <c r="D46" s="195">
        <v>6</v>
      </c>
      <c r="E46" s="195">
        <f>C46*E5</f>
        <v>50</v>
      </c>
      <c r="F46" s="295">
        <f>D46*F5</f>
        <v>60</v>
      </c>
      <c r="G46" s="802"/>
      <c r="H46" s="416">
        <f>E46+F46</f>
        <v>110</v>
      </c>
      <c r="I46" s="255" t="s">
        <v>69</v>
      </c>
      <c r="J46" s="986" t="s">
        <v>111</v>
      </c>
      <c r="K46" s="991"/>
      <c r="L46" s="986"/>
      <c r="M46" s="989">
        <f t="shared" si="3"/>
        <v>0</v>
      </c>
    </row>
    <row r="47" spans="1:13" ht="15.75" thickBot="1">
      <c r="A47" s="817"/>
      <c r="B47" s="558" t="s">
        <v>5</v>
      </c>
      <c r="C47" s="443">
        <v>150</v>
      </c>
      <c r="D47" s="443">
        <v>180</v>
      </c>
      <c r="E47" s="443">
        <f>C47*E5</f>
        <v>1500</v>
      </c>
      <c r="F47" s="444">
        <f>D47*F5</f>
        <v>1800</v>
      </c>
      <c r="G47" s="802"/>
      <c r="H47" s="559">
        <f>E47+F47</f>
        <v>3300</v>
      </c>
      <c r="I47" s="255" t="s">
        <v>56</v>
      </c>
      <c r="J47" s="986" t="s">
        <v>111</v>
      </c>
      <c r="K47" s="991">
        <f>H63/1000</f>
        <v>0.13550000000000001</v>
      </c>
      <c r="L47" s="986"/>
      <c r="M47" s="989">
        <f t="shared" si="3"/>
        <v>-0.13550000000000001</v>
      </c>
    </row>
    <row r="48" spans="1:13" ht="15.75" thickBot="1">
      <c r="A48" s="650" t="s">
        <v>284</v>
      </c>
      <c r="B48" s="943"/>
      <c r="C48" s="561">
        <v>20</v>
      </c>
      <c r="D48" s="560">
        <v>40</v>
      </c>
      <c r="E48" s="560">
        <f>C48*E5</f>
        <v>200</v>
      </c>
      <c r="F48" s="562">
        <f>D48*F5</f>
        <v>400</v>
      </c>
      <c r="G48" s="792"/>
      <c r="H48" s="563">
        <f>E48+F48</f>
        <v>600</v>
      </c>
      <c r="I48" s="198" t="s">
        <v>52</v>
      </c>
      <c r="J48" s="986" t="s">
        <v>111</v>
      </c>
      <c r="K48" s="991">
        <f>H45/1000</f>
        <v>0.38500000000000001</v>
      </c>
      <c r="L48" s="986"/>
      <c r="M48" s="989">
        <f t="shared" si="3"/>
        <v>-0.38500000000000001</v>
      </c>
    </row>
    <row r="49" spans="1:13" ht="15.75" thickBot="1">
      <c r="A49" s="613" t="s">
        <v>224</v>
      </c>
      <c r="B49" s="855"/>
      <c r="C49" s="855"/>
      <c r="D49" s="855"/>
      <c r="E49" s="855"/>
      <c r="F49" s="855"/>
      <c r="G49" s="855"/>
      <c r="H49" s="856"/>
      <c r="I49" s="250" t="s">
        <v>174</v>
      </c>
      <c r="J49" s="986" t="s">
        <v>111</v>
      </c>
      <c r="K49" s="991"/>
      <c r="L49" s="986"/>
      <c r="M49" s="989">
        <f t="shared" si="3"/>
        <v>0</v>
      </c>
    </row>
    <row r="50" spans="1:13" ht="15" customHeight="1" thickBot="1">
      <c r="A50" s="670" t="s">
        <v>206</v>
      </c>
      <c r="B50" s="958"/>
      <c r="C50" s="407">
        <v>155</v>
      </c>
      <c r="D50" s="248">
        <v>185</v>
      </c>
      <c r="E50" s="248">
        <f>C50*E5</f>
        <v>1550</v>
      </c>
      <c r="F50" s="396">
        <f>D50*F5</f>
        <v>1850</v>
      </c>
      <c r="G50" s="397"/>
      <c r="H50" s="398">
        <f>E50+F50</f>
        <v>3400</v>
      </c>
      <c r="I50" s="250" t="s">
        <v>77</v>
      </c>
      <c r="J50" s="986" t="s">
        <v>111</v>
      </c>
      <c r="K50" s="991"/>
      <c r="L50" s="986"/>
      <c r="M50" s="989">
        <f t="shared" si="3"/>
        <v>0</v>
      </c>
    </row>
    <row r="51" spans="1:13" ht="15" customHeight="1" thickBot="1">
      <c r="A51" s="845" t="s">
        <v>285</v>
      </c>
      <c r="B51" s="956"/>
      <c r="C51" s="956"/>
      <c r="D51" s="956"/>
      <c r="E51" s="956"/>
      <c r="F51" s="956"/>
      <c r="G51" s="956"/>
      <c r="H51" s="957"/>
      <c r="I51" s="29" t="s">
        <v>22</v>
      </c>
      <c r="J51" s="986" t="s">
        <v>111</v>
      </c>
      <c r="K51" s="991">
        <f>H41/1000</f>
        <v>7.4699999999999989E-2</v>
      </c>
      <c r="L51" s="986"/>
      <c r="M51" s="989">
        <f t="shared" si="3"/>
        <v>-7.4699999999999989E-2</v>
      </c>
    </row>
    <row r="52" spans="1:13">
      <c r="A52" s="944" t="s">
        <v>286</v>
      </c>
      <c r="B52" s="377" t="s">
        <v>162</v>
      </c>
      <c r="C52" s="360">
        <v>17</v>
      </c>
      <c r="D52" s="360">
        <v>21</v>
      </c>
      <c r="E52" s="360">
        <f>C52*E5</f>
        <v>170</v>
      </c>
      <c r="F52" s="378">
        <f>D52*F5</f>
        <v>210</v>
      </c>
      <c r="G52" s="948"/>
      <c r="H52" s="379">
        <f t="shared" ref="H52:H63" si="5">E52+F52</f>
        <v>380</v>
      </c>
      <c r="I52" s="29" t="s">
        <v>12</v>
      </c>
      <c r="J52" s="986" t="s">
        <v>111</v>
      </c>
      <c r="K52" s="991">
        <f>H20/1000</f>
        <v>0.55000000000000004</v>
      </c>
      <c r="L52" s="986"/>
      <c r="M52" s="989">
        <f t="shared" si="3"/>
        <v>-0.55000000000000004</v>
      </c>
    </row>
    <row r="53" spans="1:13">
      <c r="A53" s="945"/>
      <c r="B53" s="371" t="s">
        <v>10</v>
      </c>
      <c r="C53" s="361">
        <v>9</v>
      </c>
      <c r="D53" s="361">
        <v>10.7</v>
      </c>
      <c r="E53" s="361">
        <f>C53*E5</f>
        <v>90</v>
      </c>
      <c r="F53" s="381">
        <f>D53*F5</f>
        <v>107</v>
      </c>
      <c r="G53" s="802"/>
      <c r="H53" s="382">
        <f t="shared" si="5"/>
        <v>197</v>
      </c>
      <c r="I53" s="198" t="s">
        <v>104</v>
      </c>
      <c r="J53" s="986" t="s">
        <v>111</v>
      </c>
      <c r="K53" s="991">
        <f>H64/1000</f>
        <v>0.55000000000000004</v>
      </c>
      <c r="L53" s="986"/>
      <c r="M53" s="989">
        <f t="shared" ref="M53:M57" si="6">L53-K53</f>
        <v>-0.55000000000000004</v>
      </c>
    </row>
    <row r="54" spans="1:13" ht="15.75" thickBot="1">
      <c r="A54" s="946"/>
      <c r="B54" s="380" t="s">
        <v>143</v>
      </c>
      <c r="C54" s="361">
        <v>9</v>
      </c>
      <c r="D54" s="361">
        <v>10.7</v>
      </c>
      <c r="E54" s="361">
        <f>C54*E5</f>
        <v>90</v>
      </c>
      <c r="F54" s="381">
        <f>D54*F5</f>
        <v>107</v>
      </c>
      <c r="G54" s="802"/>
      <c r="H54" s="382">
        <f t="shared" si="5"/>
        <v>197</v>
      </c>
      <c r="I54" s="198" t="s">
        <v>119</v>
      </c>
      <c r="J54" s="986" t="s">
        <v>111</v>
      </c>
      <c r="K54" s="991">
        <f>H44/1000</f>
        <v>1.25</v>
      </c>
      <c r="L54" s="986"/>
      <c r="M54" s="989">
        <f t="shared" si="6"/>
        <v>-1.25</v>
      </c>
    </row>
    <row r="55" spans="1:13" ht="15" customHeight="1">
      <c r="A55" s="944" t="s">
        <v>287</v>
      </c>
      <c r="B55" s="371" t="s">
        <v>54</v>
      </c>
      <c r="C55" s="361">
        <v>68</v>
      </c>
      <c r="D55" s="361">
        <v>78.5</v>
      </c>
      <c r="E55" s="361">
        <f>C55*E5</f>
        <v>680</v>
      </c>
      <c r="F55" s="381">
        <f>D55*F5</f>
        <v>785</v>
      </c>
      <c r="G55" s="802"/>
      <c r="H55" s="382">
        <f t="shared" si="5"/>
        <v>1465</v>
      </c>
      <c r="I55" s="198" t="s">
        <v>127</v>
      </c>
      <c r="J55" s="986" t="s">
        <v>111</v>
      </c>
      <c r="K55" s="991"/>
      <c r="L55" s="986"/>
      <c r="M55" s="989">
        <f t="shared" si="6"/>
        <v>0</v>
      </c>
    </row>
    <row r="56" spans="1:13">
      <c r="A56" s="945"/>
      <c r="B56" s="380" t="s">
        <v>10</v>
      </c>
      <c r="C56" s="361">
        <v>13.5</v>
      </c>
      <c r="D56" s="361">
        <v>15</v>
      </c>
      <c r="E56" s="361">
        <f>C56*E5</f>
        <v>135</v>
      </c>
      <c r="F56" s="381">
        <f>D56*F5</f>
        <v>150</v>
      </c>
      <c r="G56" s="802"/>
      <c r="H56" s="382">
        <f t="shared" si="5"/>
        <v>285</v>
      </c>
      <c r="I56" s="198" t="s">
        <v>208</v>
      </c>
      <c r="J56" s="997" t="s">
        <v>117</v>
      </c>
      <c r="K56" s="993">
        <f>E24/200</f>
        <v>10</v>
      </c>
      <c r="L56" s="986"/>
      <c r="M56" s="989">
        <f t="shared" si="6"/>
        <v>-10</v>
      </c>
    </row>
    <row r="57" spans="1:13" ht="15.75" thickBot="1">
      <c r="A57" s="946"/>
      <c r="B57" s="371" t="s">
        <v>16</v>
      </c>
      <c r="C57" s="361">
        <v>16.2</v>
      </c>
      <c r="D57" s="361">
        <v>18</v>
      </c>
      <c r="E57" s="361">
        <f>C57*E5</f>
        <v>162</v>
      </c>
      <c r="F57" s="381">
        <f>D57*F5</f>
        <v>180</v>
      </c>
      <c r="G57" s="802"/>
      <c r="H57" s="382">
        <f t="shared" si="5"/>
        <v>342</v>
      </c>
      <c r="I57" s="198" t="s">
        <v>137</v>
      </c>
      <c r="J57" s="997" t="s">
        <v>111</v>
      </c>
      <c r="K57" s="986"/>
      <c r="L57" s="986"/>
      <c r="M57" s="989">
        <f t="shared" si="6"/>
        <v>0</v>
      </c>
    </row>
    <row r="58" spans="1:13">
      <c r="A58" s="947" t="s">
        <v>286</v>
      </c>
      <c r="B58" s="371" t="s">
        <v>162</v>
      </c>
      <c r="C58" s="361">
        <v>7.2</v>
      </c>
      <c r="D58" s="361">
        <v>7.8</v>
      </c>
      <c r="E58" s="361">
        <f>C58*E5</f>
        <v>72</v>
      </c>
      <c r="F58" s="381">
        <f>D58*F5</f>
        <v>78</v>
      </c>
      <c r="G58" s="802"/>
      <c r="H58" s="382">
        <f t="shared" si="5"/>
        <v>150</v>
      </c>
      <c r="I58" s="159"/>
      <c r="J58" s="160"/>
      <c r="K58" s="232"/>
      <c r="L58" s="232"/>
      <c r="M58" s="175"/>
    </row>
    <row r="59" spans="1:13">
      <c r="A59" s="641"/>
      <c r="B59" s="371" t="s">
        <v>10</v>
      </c>
      <c r="C59" s="361">
        <v>3.5</v>
      </c>
      <c r="D59" s="361">
        <v>4.25</v>
      </c>
      <c r="E59" s="361">
        <f>C59*E5</f>
        <v>35</v>
      </c>
      <c r="F59" s="381">
        <f>D59*F5</f>
        <v>42.5</v>
      </c>
      <c r="G59" s="802"/>
      <c r="H59" s="382">
        <f t="shared" si="5"/>
        <v>77.5</v>
      </c>
      <c r="I59" s="159"/>
      <c r="J59" s="160"/>
      <c r="K59" s="232"/>
      <c r="L59" s="232"/>
      <c r="M59" s="175"/>
    </row>
    <row r="60" spans="1:13" ht="15.75" thickBot="1">
      <c r="A60" s="642"/>
      <c r="B60" s="487" t="s">
        <v>143</v>
      </c>
      <c r="C60" s="568">
        <v>3.5</v>
      </c>
      <c r="D60" s="568">
        <v>4.25</v>
      </c>
      <c r="E60" s="568">
        <f>C60*E5</f>
        <v>35</v>
      </c>
      <c r="F60" s="569">
        <f>D60*F5</f>
        <v>42.5</v>
      </c>
      <c r="G60" s="792"/>
      <c r="H60" s="570">
        <f t="shared" si="5"/>
        <v>77.5</v>
      </c>
      <c r="I60" s="187"/>
      <c r="J60" s="109"/>
      <c r="K60" s="158"/>
      <c r="L60" s="196"/>
      <c r="M60" s="175"/>
    </row>
    <row r="61" spans="1:13">
      <c r="A61" s="860" t="s">
        <v>166</v>
      </c>
      <c r="B61" s="564" t="s">
        <v>177</v>
      </c>
      <c r="C61" s="462">
        <v>0.8</v>
      </c>
      <c r="D61" s="462">
        <v>0.9</v>
      </c>
      <c r="E61" s="462">
        <f>C61*E5</f>
        <v>8</v>
      </c>
      <c r="F61" s="565">
        <f>D61*F5</f>
        <v>9</v>
      </c>
      <c r="G61" s="959"/>
      <c r="H61" s="566">
        <f>E61+F61</f>
        <v>17</v>
      </c>
      <c r="I61" s="187"/>
      <c r="J61" s="109"/>
      <c r="K61" s="158"/>
      <c r="L61" s="179"/>
      <c r="M61" s="175"/>
    </row>
    <row r="62" spans="1:13">
      <c r="A62" s="861"/>
      <c r="B62" s="371" t="s">
        <v>10</v>
      </c>
      <c r="C62" s="463">
        <v>5</v>
      </c>
      <c r="D62" s="463">
        <v>6</v>
      </c>
      <c r="E62" s="463">
        <f>C62*E5</f>
        <v>50</v>
      </c>
      <c r="F62" s="464">
        <f>D62*F5</f>
        <v>60</v>
      </c>
      <c r="G62" s="585"/>
      <c r="H62" s="465">
        <f>E62+F62</f>
        <v>110</v>
      </c>
      <c r="I62" s="187"/>
      <c r="J62" s="109"/>
      <c r="K62" s="158"/>
      <c r="L62" s="442"/>
      <c r="M62" s="175"/>
    </row>
    <row r="63" spans="1:13" ht="15.75" thickBot="1">
      <c r="A63" s="862"/>
      <c r="B63" s="282" t="s">
        <v>56</v>
      </c>
      <c r="C63" s="460">
        <v>5.55</v>
      </c>
      <c r="D63" s="460">
        <v>8</v>
      </c>
      <c r="E63" s="460">
        <f>C63*E5</f>
        <v>55.5</v>
      </c>
      <c r="F63" s="466">
        <f>D63*F5</f>
        <v>80</v>
      </c>
      <c r="G63" s="586"/>
      <c r="H63" s="467">
        <f t="shared" si="5"/>
        <v>135.5</v>
      </c>
      <c r="I63" s="187"/>
      <c r="J63" s="109"/>
      <c r="K63" s="158"/>
      <c r="L63" s="179"/>
      <c r="M63" s="175"/>
    </row>
    <row r="64" spans="1:13" ht="15.75" thickBot="1">
      <c r="A64" s="670" t="s">
        <v>104</v>
      </c>
      <c r="B64" s="902"/>
      <c r="C64" s="229">
        <v>25</v>
      </c>
      <c r="D64" s="217">
        <v>30</v>
      </c>
      <c r="E64" s="217">
        <f>C64*E5</f>
        <v>250</v>
      </c>
      <c r="F64" s="259">
        <f>D64*F5</f>
        <v>300</v>
      </c>
      <c r="G64" s="285"/>
      <c r="H64" s="40">
        <f>E64+F64</f>
        <v>550</v>
      </c>
      <c r="I64" s="159"/>
      <c r="J64" s="109"/>
      <c r="K64" s="158"/>
      <c r="L64" s="179"/>
      <c r="M64" s="175"/>
    </row>
    <row r="65" spans="9:13">
      <c r="I65" s="159"/>
      <c r="J65" s="109"/>
      <c r="K65" s="158"/>
      <c r="L65" s="179"/>
      <c r="M65" s="175"/>
    </row>
    <row r="66" spans="9:13">
      <c r="I66" s="159"/>
      <c r="J66" s="109"/>
      <c r="K66" s="158"/>
      <c r="L66" s="179"/>
      <c r="M66" s="175"/>
    </row>
    <row r="67" spans="9:13">
      <c r="I67" s="159"/>
      <c r="J67" s="109"/>
      <c r="K67" s="158"/>
      <c r="L67" s="179"/>
      <c r="M67" s="175"/>
    </row>
    <row r="68" spans="9:13">
      <c r="I68" s="159"/>
      <c r="J68" s="160"/>
      <c r="K68" s="161"/>
      <c r="L68" s="179"/>
      <c r="M68" s="175"/>
    </row>
    <row r="88" ht="15" customHeight="1"/>
    <row r="89" ht="15.75" customHeight="1"/>
    <row r="90" ht="15" customHeight="1"/>
    <row r="95" ht="15" customHeight="1"/>
    <row r="96" ht="15" customHeight="1"/>
    <row r="101" ht="15" customHeight="1"/>
  </sheetData>
  <mergeCells count="47">
    <mergeCell ref="G15:G18"/>
    <mergeCell ref="G8:G13"/>
    <mergeCell ref="A18:B18"/>
    <mergeCell ref="A8:B8"/>
    <mergeCell ref="A9:B9"/>
    <mergeCell ref="A13:B13"/>
    <mergeCell ref="A15:B15"/>
    <mergeCell ref="A61:A63"/>
    <mergeCell ref="G61:G63"/>
    <mergeCell ref="A64:B64"/>
    <mergeCell ref="A26:H26"/>
    <mergeCell ref="A28:A35"/>
    <mergeCell ref="A44:B44"/>
    <mergeCell ref="A36:A43"/>
    <mergeCell ref="G36:G43"/>
    <mergeCell ref="A49:H49"/>
    <mergeCell ref="A20:B20"/>
    <mergeCell ref="A27:B27"/>
    <mergeCell ref="A23:H23"/>
    <mergeCell ref="A21:B21"/>
    <mergeCell ref="A22:B22"/>
    <mergeCell ref="A24:B24"/>
    <mergeCell ref="C1:D3"/>
    <mergeCell ref="E1:F3"/>
    <mergeCell ref="A10:B10"/>
    <mergeCell ref="A11:B11"/>
    <mergeCell ref="A25:H25"/>
    <mergeCell ref="G1:G3"/>
    <mergeCell ref="H1:H3"/>
    <mergeCell ref="A1:B3"/>
    <mergeCell ref="A16:B16"/>
    <mergeCell ref="A7:H7"/>
    <mergeCell ref="A14:H14"/>
    <mergeCell ref="A19:H19"/>
    <mergeCell ref="G20:G22"/>
    <mergeCell ref="A6:H6"/>
    <mergeCell ref="A12:B12"/>
    <mergeCell ref="A17:B17"/>
    <mergeCell ref="A48:B48"/>
    <mergeCell ref="G45:G48"/>
    <mergeCell ref="A52:A54"/>
    <mergeCell ref="A55:A57"/>
    <mergeCell ref="A58:A60"/>
    <mergeCell ref="G52:G60"/>
    <mergeCell ref="A45:A47"/>
    <mergeCell ref="A51:H51"/>
    <mergeCell ref="A50:B50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O82"/>
  <sheetViews>
    <sheetView tabSelected="1" workbookViewId="0">
      <selection activeCell="K16" sqref="K16"/>
    </sheetView>
  </sheetViews>
  <sheetFormatPr defaultRowHeight="15"/>
  <cols>
    <col min="1" max="1" width="10.85546875" style="1" customWidth="1"/>
    <col min="2" max="2" width="21.7109375" style="1" customWidth="1"/>
    <col min="3" max="3" width="8.42578125" style="1" customWidth="1"/>
    <col min="4" max="5" width="7.85546875" style="1" customWidth="1"/>
    <col min="6" max="6" width="7.42578125" style="1" customWidth="1"/>
    <col min="7" max="7" width="9.140625" style="162"/>
    <col min="8" max="8" width="8.7109375" style="1" customWidth="1"/>
    <col min="9" max="9" width="21.140625" customWidth="1"/>
    <col min="10" max="10" width="3.85546875" customWidth="1"/>
    <col min="11" max="11" width="14.85546875" customWidth="1"/>
    <col min="13" max="13" width="15.5703125" customWidth="1"/>
    <col min="14" max="14" width="10.140625" bestFit="1" customWidth="1"/>
  </cols>
  <sheetData>
    <row r="1" spans="1:14" ht="33" customHeight="1">
      <c r="A1" s="660" t="s">
        <v>84</v>
      </c>
      <c r="B1" s="661"/>
      <c r="C1" s="838" t="s">
        <v>38</v>
      </c>
      <c r="D1" s="839"/>
      <c r="E1" s="654" t="s">
        <v>100</v>
      </c>
      <c r="F1" s="655"/>
      <c r="G1" s="664" t="s">
        <v>132</v>
      </c>
      <c r="H1" s="666" t="s">
        <v>41</v>
      </c>
      <c r="I1" s="55" t="s">
        <v>94</v>
      </c>
      <c r="J1" s="72" t="s">
        <v>115</v>
      </c>
      <c r="K1" s="82" t="s">
        <v>93</v>
      </c>
      <c r="L1" s="83" t="s">
        <v>95</v>
      </c>
      <c r="M1" s="84" t="s">
        <v>101</v>
      </c>
    </row>
    <row r="2" spans="1:14" ht="14.25" customHeight="1" thickBot="1">
      <c r="A2" s="662"/>
      <c r="B2" s="663"/>
      <c r="C2" s="840"/>
      <c r="D2" s="841"/>
      <c r="E2" s="656"/>
      <c r="F2" s="657"/>
      <c r="G2" s="665"/>
      <c r="H2" s="667"/>
      <c r="I2" s="149" t="s">
        <v>108</v>
      </c>
      <c r="J2" s="150" t="s">
        <v>111</v>
      </c>
      <c r="K2" s="230"/>
      <c r="L2" s="81"/>
      <c r="M2" s="87">
        <f>L2-K2</f>
        <v>0</v>
      </c>
      <c r="N2" s="131">
        <f>B3</f>
        <v>0</v>
      </c>
    </row>
    <row r="3" spans="1:14" ht="15.75" thickBot="1">
      <c r="A3" s="17" t="s">
        <v>97</v>
      </c>
      <c r="B3" s="45"/>
      <c r="C3" s="17" t="s">
        <v>35</v>
      </c>
      <c r="D3" s="17" t="s">
        <v>36</v>
      </c>
      <c r="E3" s="15" t="s">
        <v>35</v>
      </c>
      <c r="F3" s="15" t="s">
        <v>36</v>
      </c>
      <c r="G3" s="166">
        <v>10</v>
      </c>
      <c r="H3" s="109" t="s">
        <v>133</v>
      </c>
      <c r="I3" s="149" t="s">
        <v>114</v>
      </c>
      <c r="J3" s="150" t="s">
        <v>111</v>
      </c>
      <c r="K3" s="147"/>
      <c r="L3" s="48"/>
      <c r="M3" s="87">
        <f t="shared" ref="M3:M38" si="0">L3-K3</f>
        <v>0</v>
      </c>
    </row>
    <row r="4" spans="1:14" ht="15.75" thickBot="1">
      <c r="A4" s="613"/>
      <c r="B4" s="668"/>
      <c r="C4" s="668"/>
      <c r="D4" s="669"/>
      <c r="E4" s="46">
        <v>10</v>
      </c>
      <c r="F4" s="47">
        <v>10</v>
      </c>
      <c r="G4" s="167"/>
      <c r="H4" s="109" t="s">
        <v>134</v>
      </c>
      <c r="I4" s="63" t="s">
        <v>163</v>
      </c>
      <c r="J4" s="59" t="s">
        <v>111</v>
      </c>
      <c r="K4" s="35">
        <f>H35/1000</f>
        <v>0.99299999999999999</v>
      </c>
      <c r="L4" s="48"/>
      <c r="M4" s="87">
        <f t="shared" si="0"/>
        <v>-0.99299999999999999</v>
      </c>
    </row>
    <row r="5" spans="1:14" ht="16.5" thickBot="1">
      <c r="A5" s="616" t="s">
        <v>34</v>
      </c>
      <c r="B5" s="617"/>
      <c r="C5" s="617"/>
      <c r="D5" s="617"/>
      <c r="E5" s="617"/>
      <c r="F5" s="617"/>
      <c r="G5" s="617"/>
      <c r="H5" s="617"/>
      <c r="I5" s="23" t="s">
        <v>86</v>
      </c>
      <c r="J5" s="59" t="s">
        <v>111</v>
      </c>
      <c r="K5" s="35">
        <f>(H27+H34)/1000</f>
        <v>2.1564999999999999</v>
      </c>
      <c r="L5" s="48"/>
      <c r="M5" s="87">
        <f t="shared" si="0"/>
        <v>-2.1564999999999999</v>
      </c>
    </row>
    <row r="6" spans="1:14" ht="15.75" thickBot="1">
      <c r="A6" s="613" t="s">
        <v>85</v>
      </c>
      <c r="B6" s="614"/>
      <c r="C6" s="614"/>
      <c r="D6" s="614"/>
      <c r="E6" s="614"/>
      <c r="F6" s="614"/>
      <c r="G6" s="628"/>
      <c r="H6" s="629"/>
      <c r="I6" s="23" t="s">
        <v>169</v>
      </c>
      <c r="J6" s="59" t="s">
        <v>111</v>
      </c>
      <c r="K6" s="35"/>
      <c r="L6" s="48"/>
      <c r="M6" s="87">
        <f t="shared" si="0"/>
        <v>0</v>
      </c>
    </row>
    <row r="7" spans="1:14">
      <c r="A7" s="603" t="s">
        <v>68</v>
      </c>
      <c r="B7" s="604"/>
      <c r="C7" s="13">
        <v>18</v>
      </c>
      <c r="D7" s="13">
        <v>22.5</v>
      </c>
      <c r="E7" s="13">
        <f>C7*E4</f>
        <v>180</v>
      </c>
      <c r="F7" s="20">
        <f>D7*F4</f>
        <v>225</v>
      </c>
      <c r="G7" s="598"/>
      <c r="H7" s="112">
        <f>E7+F7</f>
        <v>405</v>
      </c>
      <c r="I7" s="23" t="s">
        <v>110</v>
      </c>
      <c r="J7" s="59" t="s">
        <v>111</v>
      </c>
      <c r="K7" s="35"/>
      <c r="L7" s="48"/>
      <c r="M7" s="87">
        <f t="shared" si="0"/>
        <v>0</v>
      </c>
    </row>
    <row r="8" spans="1:14">
      <c r="A8" s="605" t="s">
        <v>4</v>
      </c>
      <c r="B8" s="606"/>
      <c r="C8" s="3">
        <v>123</v>
      </c>
      <c r="D8" s="3">
        <v>158</v>
      </c>
      <c r="E8" s="3">
        <f>C8*E4</f>
        <v>1230</v>
      </c>
      <c r="F8" s="8">
        <f>D8*F4</f>
        <v>1580</v>
      </c>
      <c r="G8" s="599"/>
      <c r="H8" s="110">
        <f>E8+F8</f>
        <v>2810</v>
      </c>
      <c r="I8" s="23" t="s">
        <v>87</v>
      </c>
      <c r="J8" s="59" t="s">
        <v>111</v>
      </c>
      <c r="K8" s="35">
        <f>(H11+H19+H48+H73+H64)/1000</f>
        <v>0.37010000000000004</v>
      </c>
      <c r="L8" s="48"/>
      <c r="M8" s="87">
        <f t="shared" si="0"/>
        <v>-0.37010000000000004</v>
      </c>
    </row>
    <row r="9" spans="1:14">
      <c r="A9" s="605" t="s">
        <v>37</v>
      </c>
      <c r="B9" s="606"/>
      <c r="C9" s="3">
        <v>2</v>
      </c>
      <c r="D9" s="3">
        <v>2.5</v>
      </c>
      <c r="E9" s="3">
        <f>C9*E4</f>
        <v>20</v>
      </c>
      <c r="F9" s="8">
        <f>D9*F4</f>
        <v>25</v>
      </c>
      <c r="G9" s="599"/>
      <c r="H9" s="110">
        <f>E9+F9</f>
        <v>45</v>
      </c>
      <c r="I9" s="23" t="s">
        <v>58</v>
      </c>
      <c r="J9" s="59" t="s">
        <v>112</v>
      </c>
      <c r="K9" s="35">
        <f>(H25+H31+H36+H44+H69)/1000</f>
        <v>0.29560000000000003</v>
      </c>
      <c r="L9" s="48"/>
      <c r="M9" s="87">
        <f t="shared" si="0"/>
        <v>-0.29560000000000003</v>
      </c>
    </row>
    <row r="10" spans="1:14">
      <c r="A10" s="605" t="s">
        <v>6</v>
      </c>
      <c r="B10" s="606"/>
      <c r="C10" s="3">
        <v>0.4</v>
      </c>
      <c r="D10" s="3">
        <v>0.5</v>
      </c>
      <c r="E10" s="3">
        <f>C10*E4</f>
        <v>4</v>
      </c>
      <c r="F10" s="8">
        <f>D10*F4</f>
        <v>5</v>
      </c>
      <c r="G10" s="599"/>
      <c r="H10" s="110">
        <f>E10+F10</f>
        <v>9</v>
      </c>
      <c r="I10" s="24" t="s">
        <v>4</v>
      </c>
      <c r="J10" s="59" t="s">
        <v>112</v>
      </c>
      <c r="K10" s="35">
        <f>(H8+H15+H61+H65)/1000</f>
        <v>8.33</v>
      </c>
      <c r="L10" s="48"/>
      <c r="M10" s="87">
        <f t="shared" si="0"/>
        <v>-8.33</v>
      </c>
    </row>
    <row r="11" spans="1:14" ht="15.75" thickBot="1">
      <c r="A11" s="638" t="s">
        <v>7</v>
      </c>
      <c r="B11" s="639"/>
      <c r="C11" s="6">
        <v>3</v>
      </c>
      <c r="D11" s="6">
        <v>5</v>
      </c>
      <c r="E11" s="6">
        <f>C11*E4</f>
        <v>30</v>
      </c>
      <c r="F11" s="16">
        <f>D11*F4</f>
        <v>50</v>
      </c>
      <c r="G11" s="600"/>
      <c r="H11" s="144">
        <f>E11+F11</f>
        <v>80</v>
      </c>
      <c r="I11" s="25" t="s">
        <v>102</v>
      </c>
      <c r="J11" s="59" t="s">
        <v>112</v>
      </c>
      <c r="K11" s="35"/>
      <c r="L11" s="48"/>
      <c r="M11" s="87">
        <f t="shared" si="0"/>
        <v>0</v>
      </c>
    </row>
    <row r="12" spans="1:14" ht="15.75" thickBot="1">
      <c r="A12" s="613" t="s">
        <v>144</v>
      </c>
      <c r="B12" s="614"/>
      <c r="C12" s="614"/>
      <c r="D12" s="614"/>
      <c r="E12" s="614"/>
      <c r="F12" s="614"/>
      <c r="G12" s="628"/>
      <c r="H12" s="629"/>
      <c r="I12" s="23" t="s">
        <v>27</v>
      </c>
      <c r="J12" s="59" t="s">
        <v>116</v>
      </c>
      <c r="K12" s="34"/>
      <c r="L12" s="48"/>
      <c r="M12" s="87">
        <f t="shared" si="0"/>
        <v>0</v>
      </c>
    </row>
    <row r="13" spans="1:14">
      <c r="A13" s="603" t="s">
        <v>9</v>
      </c>
      <c r="B13" s="604"/>
      <c r="C13" s="13">
        <v>2.5</v>
      </c>
      <c r="D13" s="13">
        <v>2.5</v>
      </c>
      <c r="E13" s="13">
        <f>C13*E4</f>
        <v>25</v>
      </c>
      <c r="F13" s="20">
        <f>D13*F4</f>
        <v>25</v>
      </c>
      <c r="G13" s="598"/>
      <c r="H13" s="112">
        <f>E13+F13</f>
        <v>50</v>
      </c>
      <c r="I13" s="23" t="s">
        <v>53</v>
      </c>
      <c r="J13" s="59" t="s">
        <v>116</v>
      </c>
      <c r="K13" s="34"/>
      <c r="L13" s="48"/>
      <c r="M13" s="87">
        <f t="shared" si="0"/>
        <v>0</v>
      </c>
    </row>
    <row r="14" spans="1:14">
      <c r="A14" s="605" t="s">
        <v>10</v>
      </c>
      <c r="B14" s="606"/>
      <c r="C14" s="3">
        <v>6</v>
      </c>
      <c r="D14" s="3">
        <v>6</v>
      </c>
      <c r="E14" s="3">
        <f>C14*E4</f>
        <v>60</v>
      </c>
      <c r="F14" s="8">
        <f>D14*F4</f>
        <v>60</v>
      </c>
      <c r="G14" s="599"/>
      <c r="H14" s="110">
        <f>E14+F14</f>
        <v>120</v>
      </c>
      <c r="I14" s="23" t="s">
        <v>62</v>
      </c>
      <c r="J14" s="59" t="s">
        <v>116</v>
      </c>
      <c r="K14" s="34"/>
      <c r="L14" s="48"/>
      <c r="M14" s="87">
        <f t="shared" si="0"/>
        <v>0</v>
      </c>
    </row>
    <row r="15" spans="1:14">
      <c r="A15" s="605" t="s">
        <v>4</v>
      </c>
      <c r="B15" s="606"/>
      <c r="C15" s="3">
        <v>90</v>
      </c>
      <c r="D15" s="3">
        <v>90</v>
      </c>
      <c r="E15" s="3">
        <f>C15*E4</f>
        <v>900</v>
      </c>
      <c r="F15" s="8">
        <f>D15*F4</f>
        <v>900</v>
      </c>
      <c r="G15" s="599"/>
      <c r="H15" s="110">
        <f>E15+F15</f>
        <v>1800</v>
      </c>
      <c r="I15" s="23" t="s">
        <v>107</v>
      </c>
      <c r="J15" s="59" t="s">
        <v>116</v>
      </c>
      <c r="K15" s="34"/>
      <c r="L15" s="48"/>
      <c r="M15" s="87">
        <f t="shared" si="0"/>
        <v>0</v>
      </c>
    </row>
    <row r="16" spans="1:14" ht="15.75" thickBot="1">
      <c r="A16" s="638" t="s">
        <v>5</v>
      </c>
      <c r="B16" s="639"/>
      <c r="C16" s="6">
        <v>108</v>
      </c>
      <c r="D16" s="6">
        <v>108</v>
      </c>
      <c r="E16" s="6">
        <f>C16*E4</f>
        <v>1080</v>
      </c>
      <c r="F16" s="16">
        <f>D16*F4</f>
        <v>1080</v>
      </c>
      <c r="G16" s="600"/>
      <c r="H16" s="144">
        <f>E16+F16</f>
        <v>2160</v>
      </c>
      <c r="I16" s="26" t="s">
        <v>48</v>
      </c>
      <c r="J16" s="59" t="s">
        <v>227</v>
      </c>
      <c r="K16" s="35">
        <f>H72/1000</f>
        <v>0.18359999999999999</v>
      </c>
      <c r="L16" s="48"/>
      <c r="M16" s="87">
        <f t="shared" si="0"/>
        <v>-0.18359999999999999</v>
      </c>
    </row>
    <row r="17" spans="1:13" ht="15.75" thickBot="1">
      <c r="A17" s="613" t="s">
        <v>11</v>
      </c>
      <c r="B17" s="614"/>
      <c r="C17" s="614"/>
      <c r="D17" s="614"/>
      <c r="E17" s="614"/>
      <c r="F17" s="614"/>
      <c r="G17" s="628"/>
      <c r="H17" s="629"/>
      <c r="I17" s="27" t="s">
        <v>16</v>
      </c>
      <c r="J17" s="59" t="s">
        <v>116</v>
      </c>
      <c r="K17" s="34">
        <f>(H38+H63)/48</f>
        <v>1.925</v>
      </c>
      <c r="L17" s="48"/>
      <c r="M17" s="125">
        <f t="shared" si="0"/>
        <v>-1.925</v>
      </c>
    </row>
    <row r="18" spans="1:13">
      <c r="A18" s="603" t="s">
        <v>12</v>
      </c>
      <c r="B18" s="604"/>
      <c r="C18" s="13">
        <v>25</v>
      </c>
      <c r="D18" s="13">
        <v>30</v>
      </c>
      <c r="E18" s="13">
        <f>C18*E4</f>
        <v>250</v>
      </c>
      <c r="F18" s="20">
        <f>D18*F4</f>
        <v>300</v>
      </c>
      <c r="G18" s="598"/>
      <c r="H18" s="112">
        <f>E18+F18</f>
        <v>550</v>
      </c>
      <c r="I18" s="23" t="s">
        <v>88</v>
      </c>
      <c r="J18" s="59" t="s">
        <v>111</v>
      </c>
      <c r="K18" s="35">
        <f>(H40+H49+H62)/1000</f>
        <v>8.123800000000001</v>
      </c>
      <c r="L18" s="48"/>
      <c r="M18" s="87">
        <f t="shared" si="0"/>
        <v>-8.123800000000001</v>
      </c>
    </row>
    <row r="19" spans="1:13" ht="15.75" thickBot="1">
      <c r="A19" s="611" t="s">
        <v>7</v>
      </c>
      <c r="B19" s="612"/>
      <c r="C19" s="139">
        <v>5</v>
      </c>
      <c r="D19" s="139">
        <v>5</v>
      </c>
      <c r="E19" s="139">
        <f>C19*E4</f>
        <v>50</v>
      </c>
      <c r="F19" s="9">
        <f>D19*F4</f>
        <v>50</v>
      </c>
      <c r="G19" s="634"/>
      <c r="H19" s="111">
        <f>E19+F19</f>
        <v>100</v>
      </c>
      <c r="I19" s="23" t="s">
        <v>74</v>
      </c>
      <c r="J19" s="59" t="s">
        <v>111</v>
      </c>
      <c r="K19" s="35"/>
      <c r="L19" s="48"/>
      <c r="M19" s="87">
        <f t="shared" si="0"/>
        <v>0</v>
      </c>
    </row>
    <row r="20" spans="1:13" ht="16.5" thickBot="1">
      <c r="A20" s="698" t="s">
        <v>33</v>
      </c>
      <c r="B20" s="699"/>
      <c r="C20" s="699"/>
      <c r="D20" s="699"/>
      <c r="E20" s="699"/>
      <c r="F20" s="699"/>
      <c r="G20" s="700"/>
      <c r="H20" s="700"/>
      <c r="I20" s="23" t="s">
        <v>55</v>
      </c>
      <c r="J20" s="59" t="s">
        <v>111</v>
      </c>
      <c r="K20" s="35"/>
      <c r="L20" s="48"/>
      <c r="M20" s="87">
        <f t="shared" si="0"/>
        <v>0</v>
      </c>
    </row>
    <row r="21" spans="1:13" ht="15.75" thickBot="1">
      <c r="A21" s="721" t="s">
        <v>217</v>
      </c>
      <c r="B21" s="771"/>
      <c r="C21" s="468">
        <v>100</v>
      </c>
      <c r="D21" s="293">
        <v>100</v>
      </c>
      <c r="E21" s="217">
        <f>C21*E4</f>
        <v>1000</v>
      </c>
      <c r="F21" s="259">
        <f>D21*F4</f>
        <v>1000</v>
      </c>
      <c r="G21" s="40"/>
      <c r="H21" s="307">
        <f>E21+F21</f>
        <v>2000</v>
      </c>
      <c r="I21" s="23" t="s">
        <v>2</v>
      </c>
      <c r="J21" s="59" t="s">
        <v>111</v>
      </c>
      <c r="K21" s="35"/>
      <c r="L21" s="48"/>
      <c r="M21" s="87">
        <f t="shared" si="0"/>
        <v>0</v>
      </c>
    </row>
    <row r="22" spans="1:13" ht="15.75" thickBot="1">
      <c r="A22" s="968" t="s">
        <v>32</v>
      </c>
      <c r="B22" s="891"/>
      <c r="C22" s="891"/>
      <c r="D22" s="891"/>
      <c r="E22" s="891"/>
      <c r="F22" s="891"/>
      <c r="G22" s="891"/>
      <c r="H22" s="892"/>
      <c r="I22" s="23" t="s">
        <v>3</v>
      </c>
      <c r="J22" s="59" t="s">
        <v>111</v>
      </c>
      <c r="K22" s="35"/>
      <c r="L22" s="48"/>
      <c r="M22" s="87">
        <f t="shared" si="0"/>
        <v>0</v>
      </c>
    </row>
    <row r="23" spans="1:13">
      <c r="A23" s="664" t="s">
        <v>248</v>
      </c>
      <c r="B23" s="446" t="s">
        <v>152</v>
      </c>
      <c r="C23" s="227">
        <v>46.6</v>
      </c>
      <c r="D23" s="227">
        <v>77.650000000000006</v>
      </c>
      <c r="E23" s="227">
        <f>C23*E4</f>
        <v>466</v>
      </c>
      <c r="F23" s="228">
        <f>D23*F4</f>
        <v>776.5</v>
      </c>
      <c r="G23" s="965"/>
      <c r="H23" s="286">
        <f>F23+E23</f>
        <v>1242.5</v>
      </c>
      <c r="I23" s="198" t="s">
        <v>68</v>
      </c>
      <c r="J23" s="59" t="s">
        <v>111</v>
      </c>
      <c r="K23" s="35">
        <f>H7/1000</f>
        <v>0.40500000000000003</v>
      </c>
      <c r="L23" s="48"/>
      <c r="M23" s="87">
        <f t="shared" si="0"/>
        <v>-0.40500000000000003</v>
      </c>
    </row>
    <row r="24" spans="1:13">
      <c r="A24" s="945"/>
      <c r="B24" s="405" t="s">
        <v>10</v>
      </c>
      <c r="C24" s="62">
        <v>0.6</v>
      </c>
      <c r="D24" s="62">
        <v>1</v>
      </c>
      <c r="E24" s="62">
        <f>C24*E4</f>
        <v>6</v>
      </c>
      <c r="F24" s="170">
        <f>D24*F4</f>
        <v>10</v>
      </c>
      <c r="G24" s="959"/>
      <c r="H24" s="287">
        <f>F24+E24</f>
        <v>16</v>
      </c>
      <c r="I24" s="198" t="s">
        <v>89</v>
      </c>
      <c r="J24" s="59" t="s">
        <v>111</v>
      </c>
      <c r="K24" s="35"/>
      <c r="L24" s="48"/>
      <c r="M24" s="87">
        <f t="shared" si="0"/>
        <v>0</v>
      </c>
    </row>
    <row r="25" spans="1:13" ht="15.75" thickBot="1">
      <c r="A25" s="946"/>
      <c r="B25" s="487" t="s">
        <v>147</v>
      </c>
      <c r="C25" s="488">
        <v>1.8</v>
      </c>
      <c r="D25" s="488">
        <v>3</v>
      </c>
      <c r="E25" s="488">
        <f>C25*E4</f>
        <v>18</v>
      </c>
      <c r="F25" s="489">
        <f>D25*F4</f>
        <v>30</v>
      </c>
      <c r="G25" s="966"/>
      <c r="H25" s="490">
        <f>E25+F25</f>
        <v>48</v>
      </c>
      <c r="I25" s="312" t="s">
        <v>72</v>
      </c>
      <c r="J25" s="59" t="s">
        <v>111</v>
      </c>
      <c r="K25" s="35"/>
      <c r="L25" s="48"/>
      <c r="M25" s="87">
        <f t="shared" si="0"/>
        <v>0</v>
      </c>
    </row>
    <row r="26" spans="1:13" ht="15.75" thickBot="1">
      <c r="A26" s="960" t="s">
        <v>288</v>
      </c>
      <c r="B26" s="961"/>
      <c r="C26" s="961"/>
      <c r="D26" s="961"/>
      <c r="E26" s="961"/>
      <c r="F26" s="961"/>
      <c r="G26" s="628"/>
      <c r="H26" s="629"/>
      <c r="I26" s="198" t="s">
        <v>90</v>
      </c>
      <c r="J26" s="59" t="s">
        <v>111</v>
      </c>
      <c r="K26" s="35">
        <f>(H9+H14+H24+H53+H57+H77+H66)/1000</f>
        <v>0.52849999999999997</v>
      </c>
      <c r="L26" s="48"/>
      <c r="M26" s="87">
        <f t="shared" si="0"/>
        <v>-0.52849999999999997</v>
      </c>
    </row>
    <row r="27" spans="1:13">
      <c r="A27" s="963" t="s">
        <v>289</v>
      </c>
      <c r="B27" s="744"/>
      <c r="C27" s="505">
        <v>24.3</v>
      </c>
      <c r="D27" s="505">
        <v>24.3</v>
      </c>
      <c r="E27" s="505">
        <f>C27*E4</f>
        <v>243</v>
      </c>
      <c r="F27" s="505">
        <f>D27*F4</f>
        <v>243</v>
      </c>
      <c r="G27" s="50">
        <f>D27*G3</f>
        <v>243</v>
      </c>
      <c r="H27" s="484">
        <f>G27+F27+E27</f>
        <v>729</v>
      </c>
      <c r="I27" s="198" t="s">
        <v>20</v>
      </c>
      <c r="J27" s="59" t="s">
        <v>111</v>
      </c>
      <c r="K27" s="35">
        <f>H70/1000</f>
        <v>0.92</v>
      </c>
      <c r="L27" s="48"/>
      <c r="M27" s="87">
        <f t="shared" si="0"/>
        <v>-0.92</v>
      </c>
    </row>
    <row r="28" spans="1:13">
      <c r="A28" s="603" t="s">
        <v>153</v>
      </c>
      <c r="B28" s="604"/>
      <c r="C28" s="13">
        <v>12</v>
      </c>
      <c r="D28" s="13">
        <v>16</v>
      </c>
      <c r="E28" s="13">
        <f>C28*E4</f>
        <v>120</v>
      </c>
      <c r="F28" s="20">
        <f>D28*F4</f>
        <v>160</v>
      </c>
      <c r="G28" s="14">
        <f>D28*G3</f>
        <v>160</v>
      </c>
      <c r="H28" s="14">
        <f t="shared" ref="H28:H47" si="1">E28+F28+G28</f>
        <v>440</v>
      </c>
      <c r="I28" s="203" t="s">
        <v>40</v>
      </c>
      <c r="J28" s="59" t="s">
        <v>111</v>
      </c>
      <c r="K28" s="35"/>
      <c r="L28" s="48"/>
      <c r="M28" s="87">
        <f t="shared" si="0"/>
        <v>0</v>
      </c>
    </row>
    <row r="29" spans="1:13">
      <c r="A29" s="919" t="s">
        <v>14</v>
      </c>
      <c r="B29" s="920"/>
      <c r="C29" s="181">
        <v>7.5</v>
      </c>
      <c r="D29" s="181">
        <v>10</v>
      </c>
      <c r="E29" s="181">
        <f>C29*E4</f>
        <v>75</v>
      </c>
      <c r="F29" s="186">
        <f>D29*F4</f>
        <v>100</v>
      </c>
      <c r="G29" s="14">
        <f>D29*G3</f>
        <v>100</v>
      </c>
      <c r="H29" s="11">
        <f t="shared" si="1"/>
        <v>275</v>
      </c>
      <c r="I29" s="333" t="s">
        <v>47</v>
      </c>
      <c r="J29" s="59" t="s">
        <v>111</v>
      </c>
      <c r="K29" s="66"/>
      <c r="L29" s="134"/>
      <c r="M29" s="135">
        <f t="shared" si="0"/>
        <v>0</v>
      </c>
    </row>
    <row r="30" spans="1:13">
      <c r="A30" s="919" t="s">
        <v>15</v>
      </c>
      <c r="B30" s="920"/>
      <c r="C30" s="181">
        <v>7.1</v>
      </c>
      <c r="D30" s="181">
        <v>9.52</v>
      </c>
      <c r="E30" s="181">
        <f>C30*E4</f>
        <v>71</v>
      </c>
      <c r="F30" s="186">
        <f>D30*F4</f>
        <v>95.199999999999989</v>
      </c>
      <c r="G30" s="14">
        <f>D30*G3</f>
        <v>95.199999999999989</v>
      </c>
      <c r="H30" s="11">
        <f t="shared" si="1"/>
        <v>261.39999999999998</v>
      </c>
      <c r="I30" s="203" t="s">
        <v>9</v>
      </c>
      <c r="J30" s="59" t="s">
        <v>111</v>
      </c>
      <c r="K30" s="66">
        <f>H13/1000</f>
        <v>0.05</v>
      </c>
      <c r="L30" s="134"/>
      <c r="M30" s="135">
        <f t="shared" si="0"/>
        <v>-0.05</v>
      </c>
    </row>
    <row r="31" spans="1:13" ht="15" customHeight="1">
      <c r="A31" s="919" t="s">
        <v>21</v>
      </c>
      <c r="B31" s="920"/>
      <c r="C31" s="181">
        <v>3</v>
      </c>
      <c r="D31" s="181">
        <v>4</v>
      </c>
      <c r="E31" s="181">
        <f>C31*E4</f>
        <v>30</v>
      </c>
      <c r="F31" s="186">
        <f>D31*F4</f>
        <v>40</v>
      </c>
      <c r="G31" s="14">
        <f>D31*G3</f>
        <v>40</v>
      </c>
      <c r="H31" s="11">
        <f t="shared" si="1"/>
        <v>110</v>
      </c>
      <c r="I31" s="203" t="s">
        <v>31</v>
      </c>
      <c r="J31" s="59" t="s">
        <v>111</v>
      </c>
      <c r="K31" s="66"/>
      <c r="L31" s="134"/>
      <c r="M31" s="135">
        <f t="shared" si="0"/>
        <v>0</v>
      </c>
    </row>
    <row r="32" spans="1:13" ht="15" customHeight="1">
      <c r="A32" s="919" t="s">
        <v>6</v>
      </c>
      <c r="B32" s="920"/>
      <c r="C32" s="182">
        <v>0.5</v>
      </c>
      <c r="D32" s="182">
        <v>0.7</v>
      </c>
      <c r="E32" s="181">
        <f>C32*E4</f>
        <v>5</v>
      </c>
      <c r="F32" s="186">
        <f>D32*F4</f>
        <v>7</v>
      </c>
      <c r="G32" s="14">
        <f>D32*G3</f>
        <v>7</v>
      </c>
      <c r="H32" s="11">
        <f t="shared" si="1"/>
        <v>19</v>
      </c>
      <c r="I32" s="198" t="s">
        <v>152</v>
      </c>
      <c r="J32" s="59" t="s">
        <v>111</v>
      </c>
      <c r="K32" s="66">
        <f>H23/1000</f>
        <v>1.2424999999999999</v>
      </c>
      <c r="L32" s="66"/>
      <c r="M32" s="135">
        <f t="shared" si="0"/>
        <v>-1.2424999999999999</v>
      </c>
    </row>
    <row r="33" spans="1:13" ht="15" customHeight="1" thickBot="1">
      <c r="A33" s="969" t="s">
        <v>60</v>
      </c>
      <c r="B33" s="970"/>
      <c r="C33" s="324">
        <v>143</v>
      </c>
      <c r="D33" s="324">
        <v>170</v>
      </c>
      <c r="E33" s="324">
        <f>C33*E4</f>
        <v>1430</v>
      </c>
      <c r="F33" s="330">
        <f>D33*F4</f>
        <v>1700</v>
      </c>
      <c r="G33" s="538">
        <f>D33*G3</f>
        <v>1700</v>
      </c>
      <c r="H33" s="12">
        <f t="shared" si="1"/>
        <v>4830</v>
      </c>
      <c r="I33" s="198" t="s">
        <v>66</v>
      </c>
      <c r="J33" s="59" t="s">
        <v>111</v>
      </c>
      <c r="K33" s="65">
        <f>H76/1000</f>
        <v>0.33700000000000002</v>
      </c>
      <c r="L33" s="62"/>
      <c r="M33" s="87">
        <f t="shared" si="0"/>
        <v>-0.33700000000000002</v>
      </c>
    </row>
    <row r="34" spans="1:13">
      <c r="A34" s="974" t="s">
        <v>191</v>
      </c>
      <c r="B34" s="424" t="s">
        <v>86</v>
      </c>
      <c r="C34" s="334">
        <v>59.5</v>
      </c>
      <c r="D34" s="334">
        <v>83.25</v>
      </c>
      <c r="E34" s="303">
        <f>C34*E4</f>
        <v>595</v>
      </c>
      <c r="F34" s="335">
        <f>D34*F4</f>
        <v>832.5</v>
      </c>
      <c r="G34" s="965"/>
      <c r="H34" s="286">
        <f t="shared" si="1"/>
        <v>1427.5</v>
      </c>
      <c r="I34" s="202" t="s">
        <v>13</v>
      </c>
      <c r="J34" s="59" t="s">
        <v>112</v>
      </c>
      <c r="K34" s="36"/>
      <c r="L34" s="62"/>
      <c r="M34" s="87">
        <f t="shared" si="0"/>
        <v>0</v>
      </c>
    </row>
    <row r="35" spans="1:13">
      <c r="A35" s="975"/>
      <c r="B35" s="425" t="s">
        <v>163</v>
      </c>
      <c r="C35" s="336">
        <v>41.4</v>
      </c>
      <c r="D35" s="336">
        <v>57.9</v>
      </c>
      <c r="E35" s="199">
        <f>C35*E4</f>
        <v>414</v>
      </c>
      <c r="F35" s="337">
        <f>D35*F4</f>
        <v>579</v>
      </c>
      <c r="G35" s="959"/>
      <c r="H35" s="287">
        <f>E35+F35</f>
        <v>993</v>
      </c>
      <c r="I35" s="202" t="s">
        <v>6</v>
      </c>
      <c r="J35" s="59" t="s">
        <v>111</v>
      </c>
      <c r="K35" s="35">
        <f>(H10+H32+H41+H46+H54+H74+H68)/1000</f>
        <v>7.5700000000000003E-2</v>
      </c>
      <c r="L35" s="3"/>
      <c r="M35" s="87">
        <f t="shared" si="0"/>
        <v>-7.5700000000000003E-2</v>
      </c>
    </row>
    <row r="36" spans="1:13">
      <c r="A36" s="678"/>
      <c r="B36" s="426" t="s">
        <v>21</v>
      </c>
      <c r="C36" s="338">
        <v>1.9</v>
      </c>
      <c r="D36" s="338">
        <v>2.6</v>
      </c>
      <c r="E36" s="339">
        <f>C36*E4</f>
        <v>19</v>
      </c>
      <c r="F36" s="340">
        <f>D36*F4</f>
        <v>26</v>
      </c>
      <c r="G36" s="959"/>
      <c r="H36" s="287">
        <f t="shared" si="1"/>
        <v>45</v>
      </c>
      <c r="I36" s="202" t="s">
        <v>17</v>
      </c>
      <c r="J36" s="59" t="s">
        <v>111</v>
      </c>
      <c r="K36" s="35">
        <f>H47/1000</f>
        <v>1.1970000000000001</v>
      </c>
      <c r="L36" s="3"/>
      <c r="M36" s="87">
        <f t="shared" si="0"/>
        <v>-1.1970000000000001</v>
      </c>
    </row>
    <row r="37" spans="1:13">
      <c r="A37" s="678"/>
      <c r="B37" s="426" t="s">
        <v>14</v>
      </c>
      <c r="C37" s="339">
        <v>11.75</v>
      </c>
      <c r="D37" s="339">
        <v>16.399999999999999</v>
      </c>
      <c r="E37" s="339">
        <f>C37*E4</f>
        <v>117.5</v>
      </c>
      <c r="F37" s="340">
        <f>D37*F4</f>
        <v>164</v>
      </c>
      <c r="G37" s="959"/>
      <c r="H37" s="287">
        <f t="shared" si="1"/>
        <v>281.5</v>
      </c>
      <c r="I37" s="203" t="s">
        <v>81</v>
      </c>
      <c r="J37" s="59" t="s">
        <v>112</v>
      </c>
      <c r="K37" s="35">
        <f>H52/1000</f>
        <v>4.4999999999999998E-2</v>
      </c>
      <c r="L37" s="3"/>
      <c r="M37" s="87">
        <f t="shared" si="0"/>
        <v>-4.4999999999999998E-2</v>
      </c>
    </row>
    <row r="38" spans="1:13">
      <c r="A38" s="678"/>
      <c r="B38" s="426" t="s">
        <v>16</v>
      </c>
      <c r="C38" s="339">
        <v>0.6</v>
      </c>
      <c r="D38" s="339">
        <v>0.84</v>
      </c>
      <c r="E38" s="339">
        <f>C38*E4</f>
        <v>6</v>
      </c>
      <c r="F38" s="340">
        <f>D38*F4</f>
        <v>8.4</v>
      </c>
      <c r="G38" s="959"/>
      <c r="H38" s="287">
        <f t="shared" si="1"/>
        <v>14.4</v>
      </c>
      <c r="I38" s="203" t="s">
        <v>50</v>
      </c>
      <c r="J38" s="59" t="s">
        <v>112</v>
      </c>
      <c r="K38" s="35"/>
      <c r="L38" s="3"/>
      <c r="M38" s="87">
        <f t="shared" si="0"/>
        <v>0</v>
      </c>
    </row>
    <row r="39" spans="1:13">
      <c r="A39" s="678"/>
      <c r="B39" s="376" t="s">
        <v>15</v>
      </c>
      <c r="C39" s="62">
        <v>9</v>
      </c>
      <c r="D39" s="62">
        <v>12.6</v>
      </c>
      <c r="E39" s="62">
        <f>C39*E4</f>
        <v>90</v>
      </c>
      <c r="F39" s="170">
        <f>D39*F4</f>
        <v>126</v>
      </c>
      <c r="G39" s="959"/>
      <c r="H39" s="287">
        <f t="shared" si="1"/>
        <v>216</v>
      </c>
      <c r="I39" s="202" t="s">
        <v>78</v>
      </c>
      <c r="J39" s="59" t="s">
        <v>111</v>
      </c>
      <c r="K39" s="35">
        <f>H45/1000</f>
        <v>0.73750000000000004</v>
      </c>
      <c r="L39" s="3"/>
      <c r="M39" s="87">
        <f>L39-K39</f>
        <v>-0.73750000000000004</v>
      </c>
    </row>
    <row r="40" spans="1:13">
      <c r="A40" s="678"/>
      <c r="B40" s="427" t="s">
        <v>162</v>
      </c>
      <c r="C40" s="311">
        <v>3.75</v>
      </c>
      <c r="D40" s="311">
        <v>5.25</v>
      </c>
      <c r="E40" s="311">
        <f>C40*E4</f>
        <v>37.5</v>
      </c>
      <c r="F40" s="260">
        <f>D40*F4</f>
        <v>52.5</v>
      </c>
      <c r="G40" s="959"/>
      <c r="H40" s="341">
        <f>E40+F40</f>
        <v>90</v>
      </c>
      <c r="I40" s="202" t="s">
        <v>15</v>
      </c>
      <c r="J40" s="59" t="s">
        <v>111</v>
      </c>
      <c r="K40" s="35">
        <f>(H30+H39+H43+H51)/1000</f>
        <v>0.94840000000000002</v>
      </c>
      <c r="L40" s="3"/>
      <c r="M40" s="87">
        <f>L40-K40</f>
        <v>-0.94840000000000002</v>
      </c>
    </row>
    <row r="41" spans="1:13" ht="15.75" thickBot="1">
      <c r="A41" s="679"/>
      <c r="B41" s="428" t="s">
        <v>6</v>
      </c>
      <c r="C41" s="288">
        <v>0.4</v>
      </c>
      <c r="D41" s="288">
        <v>0.56999999999999995</v>
      </c>
      <c r="E41" s="288">
        <f>C41*E4</f>
        <v>4</v>
      </c>
      <c r="F41" s="289">
        <f>D41*F4</f>
        <v>5.6999999999999993</v>
      </c>
      <c r="G41" s="966"/>
      <c r="H41" s="290">
        <f t="shared" si="1"/>
        <v>9.6999999999999993</v>
      </c>
      <c r="I41" s="202" t="s">
        <v>14</v>
      </c>
      <c r="J41" s="59" t="s">
        <v>111</v>
      </c>
      <c r="K41" s="35">
        <f>(H29+H37+H42+H50)/1000</f>
        <v>1.1528</v>
      </c>
      <c r="L41" s="3"/>
      <c r="M41" s="87">
        <f>L41-K41</f>
        <v>-1.1528</v>
      </c>
    </row>
    <row r="42" spans="1:13">
      <c r="A42" s="976" t="s">
        <v>170</v>
      </c>
      <c r="B42" s="394" t="s">
        <v>14</v>
      </c>
      <c r="C42" s="227">
        <v>24</v>
      </c>
      <c r="D42" s="227">
        <v>30</v>
      </c>
      <c r="E42" s="227">
        <f>C42*E4</f>
        <v>240</v>
      </c>
      <c r="F42" s="228">
        <f>D42*F4</f>
        <v>300</v>
      </c>
      <c r="G42" s="965"/>
      <c r="H42" s="286">
        <f t="shared" si="1"/>
        <v>540</v>
      </c>
      <c r="I42" s="255" t="s">
        <v>56</v>
      </c>
      <c r="J42" s="59" t="s">
        <v>111</v>
      </c>
      <c r="K42" s="35"/>
      <c r="L42" s="3"/>
      <c r="M42" s="87">
        <f t="shared" ref="M42:M56" si="2">L42-K42</f>
        <v>0</v>
      </c>
    </row>
    <row r="43" spans="1:13">
      <c r="A43" s="977"/>
      <c r="B43" s="376" t="s">
        <v>15</v>
      </c>
      <c r="C43" s="62">
        <v>20.399999999999999</v>
      </c>
      <c r="D43" s="62">
        <v>24</v>
      </c>
      <c r="E43" s="62">
        <f>C43*E4</f>
        <v>204</v>
      </c>
      <c r="F43" s="170">
        <f>D43*F4</f>
        <v>240</v>
      </c>
      <c r="G43" s="959"/>
      <c r="H43" s="287">
        <f>E43+F43</f>
        <v>444</v>
      </c>
      <c r="I43" s="198" t="s">
        <v>80</v>
      </c>
      <c r="J43" s="60" t="s">
        <v>112</v>
      </c>
      <c r="K43" s="35"/>
      <c r="L43" s="3"/>
      <c r="M43" s="87">
        <f t="shared" si="2"/>
        <v>0</v>
      </c>
    </row>
    <row r="44" spans="1:13">
      <c r="A44" s="978"/>
      <c r="B44" s="376" t="s">
        <v>147</v>
      </c>
      <c r="C44" s="62">
        <v>4</v>
      </c>
      <c r="D44" s="62">
        <v>5</v>
      </c>
      <c r="E44" s="62">
        <f>C44*E4</f>
        <v>40</v>
      </c>
      <c r="F44" s="170">
        <f>D44*F4</f>
        <v>50</v>
      </c>
      <c r="G44" s="959"/>
      <c r="H44" s="287">
        <f t="shared" si="1"/>
        <v>90</v>
      </c>
      <c r="I44" s="198" t="s">
        <v>186</v>
      </c>
      <c r="J44" s="59" t="s">
        <v>111</v>
      </c>
      <c r="K44" s="35">
        <f>H21/1000</f>
        <v>2</v>
      </c>
      <c r="L44" s="3"/>
      <c r="M44" s="87">
        <f t="shared" si="2"/>
        <v>-2</v>
      </c>
    </row>
    <row r="45" spans="1:13">
      <c r="A45" s="978"/>
      <c r="B45" s="376" t="s">
        <v>157</v>
      </c>
      <c r="C45" s="62">
        <v>32.75</v>
      </c>
      <c r="D45" s="62">
        <v>41</v>
      </c>
      <c r="E45" s="62">
        <f>C45*E4</f>
        <v>327.5</v>
      </c>
      <c r="F45" s="170">
        <f>D45*F4</f>
        <v>410</v>
      </c>
      <c r="G45" s="959"/>
      <c r="H45" s="287">
        <f t="shared" si="1"/>
        <v>737.5</v>
      </c>
      <c r="I45" s="250" t="s">
        <v>69</v>
      </c>
      <c r="J45" s="59" t="s">
        <v>111</v>
      </c>
      <c r="K45" s="35">
        <f>H56/1000</f>
        <v>0.59320000000000006</v>
      </c>
      <c r="L45" s="3"/>
      <c r="M45" s="87">
        <f t="shared" si="2"/>
        <v>-0.59320000000000006</v>
      </c>
    </row>
    <row r="46" spans="1:13">
      <c r="A46" s="978"/>
      <c r="B46" s="419" t="s">
        <v>6</v>
      </c>
      <c r="C46" s="62">
        <v>0.6</v>
      </c>
      <c r="D46" s="62">
        <v>0.75</v>
      </c>
      <c r="E46" s="62">
        <f>C46*E4</f>
        <v>6</v>
      </c>
      <c r="F46" s="170">
        <f>D46*F4</f>
        <v>7.5</v>
      </c>
      <c r="G46" s="959"/>
      <c r="H46" s="287">
        <f t="shared" si="1"/>
        <v>13.5</v>
      </c>
      <c r="I46" s="250" t="s">
        <v>77</v>
      </c>
      <c r="J46" s="59" t="s">
        <v>111</v>
      </c>
      <c r="K46" s="35"/>
      <c r="L46" s="3"/>
      <c r="M46" s="87">
        <f t="shared" si="2"/>
        <v>0</v>
      </c>
    </row>
    <row r="47" spans="1:13" ht="15.75" thickBot="1">
      <c r="A47" s="979"/>
      <c r="B47" s="420" t="s">
        <v>17</v>
      </c>
      <c r="C47" s="288">
        <v>53.2</v>
      </c>
      <c r="D47" s="288">
        <v>66.5</v>
      </c>
      <c r="E47" s="288">
        <f>C47*E4</f>
        <v>532</v>
      </c>
      <c r="F47" s="289">
        <f>D47*F4</f>
        <v>665</v>
      </c>
      <c r="G47" s="959"/>
      <c r="H47" s="290">
        <f t="shared" si="1"/>
        <v>1197</v>
      </c>
      <c r="I47" s="251" t="s">
        <v>63</v>
      </c>
      <c r="J47" s="59" t="s">
        <v>111</v>
      </c>
      <c r="K47" s="35">
        <f>H67/1000</f>
        <v>8.0000000000000002E-3</v>
      </c>
      <c r="L47" s="3"/>
      <c r="M47" s="87">
        <f t="shared" si="2"/>
        <v>-8.0000000000000002E-3</v>
      </c>
    </row>
    <row r="48" spans="1:13">
      <c r="A48" s="971" t="s">
        <v>171</v>
      </c>
      <c r="B48" s="421" t="s">
        <v>7</v>
      </c>
      <c r="C48" s="227">
        <v>2.11</v>
      </c>
      <c r="D48" s="227">
        <v>2.4</v>
      </c>
      <c r="E48" s="227">
        <f>C48*E4</f>
        <v>21.099999999999998</v>
      </c>
      <c r="F48" s="228">
        <f>D48*F4</f>
        <v>24</v>
      </c>
      <c r="G48" s="959"/>
      <c r="H48" s="286">
        <f t="shared" ref="H48:H58" si="3">E48+F48</f>
        <v>45.099999999999994</v>
      </c>
      <c r="I48" s="250" t="s">
        <v>22</v>
      </c>
      <c r="J48" s="231" t="s">
        <v>111</v>
      </c>
      <c r="K48" s="35"/>
      <c r="L48" s="3"/>
      <c r="M48" s="87">
        <f t="shared" si="2"/>
        <v>0</v>
      </c>
    </row>
    <row r="49" spans="1:15">
      <c r="A49" s="972"/>
      <c r="B49" s="422" t="s">
        <v>162</v>
      </c>
      <c r="C49" s="180">
        <v>1.58</v>
      </c>
      <c r="D49" s="180">
        <v>1.8</v>
      </c>
      <c r="E49" s="180">
        <f>C49*E4</f>
        <v>15.8</v>
      </c>
      <c r="F49" s="249">
        <f>D49*F4</f>
        <v>18</v>
      </c>
      <c r="G49" s="959"/>
      <c r="H49" s="287">
        <f t="shared" si="3"/>
        <v>33.799999999999997</v>
      </c>
      <c r="I49" s="252" t="s">
        <v>12</v>
      </c>
      <c r="J49" s="59" t="s">
        <v>111</v>
      </c>
      <c r="K49" s="35">
        <f>H18/1000</f>
        <v>0.55000000000000004</v>
      </c>
      <c r="L49" s="3"/>
      <c r="M49" s="87">
        <f t="shared" si="2"/>
        <v>-0.55000000000000004</v>
      </c>
    </row>
    <row r="50" spans="1:15">
      <c r="A50" s="972"/>
      <c r="B50" s="422" t="s">
        <v>14</v>
      </c>
      <c r="C50" s="180">
        <v>2.63</v>
      </c>
      <c r="D50" s="180">
        <v>3</v>
      </c>
      <c r="E50" s="180">
        <f>C50*E4</f>
        <v>26.299999999999997</v>
      </c>
      <c r="F50" s="249">
        <f>D50*F4</f>
        <v>30</v>
      </c>
      <c r="G50" s="959"/>
      <c r="H50" s="287">
        <f t="shared" si="3"/>
        <v>56.3</v>
      </c>
      <c r="I50" s="198" t="s">
        <v>104</v>
      </c>
      <c r="J50" s="59" t="s">
        <v>111</v>
      </c>
      <c r="K50" s="35">
        <f>H75/1000</f>
        <v>0.55000000000000004</v>
      </c>
      <c r="L50" s="3"/>
      <c r="M50" s="87">
        <f t="shared" si="2"/>
        <v>-0.55000000000000004</v>
      </c>
    </row>
    <row r="51" spans="1:15">
      <c r="A51" s="972"/>
      <c r="B51" s="422" t="s">
        <v>15</v>
      </c>
      <c r="C51" s="180">
        <v>1.26</v>
      </c>
      <c r="D51" s="180">
        <v>1.44</v>
      </c>
      <c r="E51" s="180">
        <f>C51*E4</f>
        <v>12.6</v>
      </c>
      <c r="F51" s="249">
        <f>D51*F4</f>
        <v>14.399999999999999</v>
      </c>
      <c r="G51" s="959"/>
      <c r="H51" s="287">
        <f t="shared" si="3"/>
        <v>27</v>
      </c>
      <c r="I51" s="198" t="s">
        <v>119</v>
      </c>
      <c r="J51" s="59" t="s">
        <v>111</v>
      </c>
      <c r="K51" s="35">
        <f>H59/1000</f>
        <v>1.25</v>
      </c>
      <c r="L51" s="3"/>
      <c r="M51" s="87">
        <f t="shared" si="2"/>
        <v>-1.25</v>
      </c>
    </row>
    <row r="52" spans="1:15">
      <c r="A52" s="972"/>
      <c r="B52" s="422" t="s">
        <v>172</v>
      </c>
      <c r="C52" s="180">
        <v>2.1</v>
      </c>
      <c r="D52" s="180">
        <v>2.4</v>
      </c>
      <c r="E52" s="180">
        <f>C52*E4</f>
        <v>21</v>
      </c>
      <c r="F52" s="249">
        <f>D52*F4</f>
        <v>24</v>
      </c>
      <c r="G52" s="959"/>
      <c r="H52" s="287">
        <f t="shared" si="3"/>
        <v>45</v>
      </c>
      <c r="I52" s="198" t="s">
        <v>124</v>
      </c>
      <c r="J52" s="59" t="s">
        <v>111</v>
      </c>
      <c r="K52" s="35"/>
      <c r="L52" s="3"/>
      <c r="M52" s="87">
        <f t="shared" si="2"/>
        <v>0</v>
      </c>
    </row>
    <row r="53" spans="1:15" ht="15" customHeight="1">
      <c r="A53" s="972"/>
      <c r="B53" s="422" t="s">
        <v>10</v>
      </c>
      <c r="C53" s="180">
        <v>0.35</v>
      </c>
      <c r="D53" s="180">
        <v>0.4</v>
      </c>
      <c r="E53" s="180">
        <f>C53*E4</f>
        <v>3.5</v>
      </c>
      <c r="F53" s="249">
        <f>D53*F4</f>
        <v>4</v>
      </c>
      <c r="G53" s="959"/>
      <c r="H53" s="287">
        <f t="shared" si="3"/>
        <v>7.5</v>
      </c>
      <c r="I53" s="198" t="s">
        <v>198</v>
      </c>
      <c r="J53" s="118" t="s">
        <v>111</v>
      </c>
      <c r="K53" s="35"/>
      <c r="L53" s="3"/>
      <c r="M53" s="87">
        <f t="shared" si="2"/>
        <v>0</v>
      </c>
    </row>
    <row r="54" spans="1:15" ht="15" customHeight="1">
      <c r="A54" s="972"/>
      <c r="B54" s="422" t="s">
        <v>6</v>
      </c>
      <c r="C54" s="180">
        <v>0.35</v>
      </c>
      <c r="D54" s="180">
        <v>0.4</v>
      </c>
      <c r="E54" s="180">
        <f>C54*E4</f>
        <v>3.5</v>
      </c>
      <c r="F54" s="249">
        <f>D54*F4</f>
        <v>4</v>
      </c>
      <c r="G54" s="959"/>
      <c r="H54" s="287">
        <f t="shared" si="3"/>
        <v>7.5</v>
      </c>
      <c r="I54" s="127" t="s">
        <v>208</v>
      </c>
      <c r="J54" s="128" t="s">
        <v>117</v>
      </c>
      <c r="K54" s="34"/>
      <c r="L54" s="34"/>
      <c r="M54" s="125">
        <f t="shared" si="2"/>
        <v>0</v>
      </c>
    </row>
    <row r="55" spans="1:15" ht="15.75" thickBot="1">
      <c r="A55" s="973"/>
      <c r="B55" s="423" t="s">
        <v>5</v>
      </c>
      <c r="C55" s="253">
        <v>35</v>
      </c>
      <c r="D55" s="253">
        <v>40</v>
      </c>
      <c r="E55" s="253">
        <f>C55*E4</f>
        <v>350</v>
      </c>
      <c r="F55" s="254">
        <f>D55*F4</f>
        <v>400</v>
      </c>
      <c r="G55" s="966"/>
      <c r="H55" s="290">
        <f t="shared" si="3"/>
        <v>750</v>
      </c>
      <c r="I55" s="198" t="s">
        <v>135</v>
      </c>
      <c r="J55" s="118" t="s">
        <v>111</v>
      </c>
      <c r="K55" s="3"/>
      <c r="L55" s="3"/>
      <c r="M55" s="143">
        <f t="shared" si="2"/>
        <v>0</v>
      </c>
    </row>
    <row r="56" spans="1:15">
      <c r="A56" s="620" t="s">
        <v>225</v>
      </c>
      <c r="B56" s="264" t="s">
        <v>69</v>
      </c>
      <c r="C56" s="178">
        <v>27.4</v>
      </c>
      <c r="D56" s="178">
        <v>31.92</v>
      </c>
      <c r="E56" s="178">
        <f>C56*E4</f>
        <v>274</v>
      </c>
      <c r="F56" s="7">
        <f>D56*F4</f>
        <v>319.20000000000005</v>
      </c>
      <c r="G56" s="717"/>
      <c r="H56" s="284">
        <f t="shared" si="3"/>
        <v>593.20000000000005</v>
      </c>
      <c r="I56" s="198" t="s">
        <v>139</v>
      </c>
      <c r="J56" s="118" t="s">
        <v>111</v>
      </c>
      <c r="K56" s="35">
        <f>H28/1000</f>
        <v>0.44</v>
      </c>
      <c r="L56" s="3"/>
      <c r="M56" s="87">
        <f t="shared" si="2"/>
        <v>-0.44</v>
      </c>
    </row>
    <row r="57" spans="1:15">
      <c r="A57" s="748"/>
      <c r="B57" s="37" t="s">
        <v>37</v>
      </c>
      <c r="C57" s="3">
        <v>5</v>
      </c>
      <c r="D57" s="3">
        <v>6</v>
      </c>
      <c r="E57" s="3">
        <f>C57*E4</f>
        <v>50</v>
      </c>
      <c r="F57" s="8">
        <f>D57*F4</f>
        <v>60</v>
      </c>
      <c r="G57" s="718"/>
      <c r="H57" s="119">
        <f t="shared" si="3"/>
        <v>110</v>
      </c>
      <c r="N57" s="61"/>
    </row>
    <row r="58" spans="1:15" ht="15.75" thickBot="1">
      <c r="A58" s="780"/>
      <c r="B58" s="267" t="s">
        <v>5</v>
      </c>
      <c r="C58" s="139">
        <v>152</v>
      </c>
      <c r="D58" s="139">
        <v>183</v>
      </c>
      <c r="E58" s="139">
        <f>C58*E4</f>
        <v>1520</v>
      </c>
      <c r="F58" s="9">
        <f>D58*F4</f>
        <v>1830</v>
      </c>
      <c r="G58" s="634"/>
      <c r="H58" s="168">
        <f t="shared" si="3"/>
        <v>3350</v>
      </c>
      <c r="N58" s="61"/>
    </row>
    <row r="59" spans="1:15" ht="15.75" thickBot="1">
      <c r="A59" s="721" t="s">
        <v>119</v>
      </c>
      <c r="B59" s="771"/>
      <c r="C59" s="229">
        <v>35</v>
      </c>
      <c r="D59" s="217">
        <v>45</v>
      </c>
      <c r="E59" s="217">
        <f>C59*E4</f>
        <v>350</v>
      </c>
      <c r="F59" s="217">
        <f>D59*F4</f>
        <v>450</v>
      </c>
      <c r="G59" s="217">
        <f>(G3+G4)*D59</f>
        <v>450</v>
      </c>
      <c r="H59" s="218">
        <f>E59+F59+G59</f>
        <v>1250</v>
      </c>
      <c r="K59" s="189"/>
      <c r="O59" s="51"/>
    </row>
    <row r="60" spans="1:15" ht="15.75" thickBot="1">
      <c r="A60" s="755" t="s">
        <v>205</v>
      </c>
      <c r="B60" s="796"/>
      <c r="C60" s="796"/>
      <c r="D60" s="796"/>
      <c r="E60" s="796"/>
      <c r="F60" s="796"/>
      <c r="G60" s="796"/>
      <c r="H60" s="797"/>
      <c r="O60" s="51"/>
    </row>
    <row r="61" spans="1:15" ht="15.75" thickBot="1">
      <c r="A61" s="827" t="s">
        <v>209</v>
      </c>
      <c r="B61" s="980"/>
      <c r="C61" s="156">
        <v>158</v>
      </c>
      <c r="D61" s="156">
        <v>189</v>
      </c>
      <c r="E61" s="156">
        <f>C61*E4</f>
        <v>1580</v>
      </c>
      <c r="F61" s="519">
        <f>D61*F4</f>
        <v>1890</v>
      </c>
      <c r="G61" s="533"/>
      <c r="H61" s="520">
        <f t="shared" ref="H61:H70" si="4">E61+F61</f>
        <v>3470</v>
      </c>
      <c r="O61" s="51"/>
    </row>
    <row r="62" spans="1:15">
      <c r="A62" s="964" t="s">
        <v>290</v>
      </c>
      <c r="B62" s="531" t="s">
        <v>162</v>
      </c>
      <c r="C62" s="296">
        <v>32</v>
      </c>
      <c r="D62" s="296">
        <v>32</v>
      </c>
      <c r="E62" s="296">
        <f>C62*E4</f>
        <v>320</v>
      </c>
      <c r="F62" s="297">
        <f>D62*F43</f>
        <v>7680</v>
      </c>
      <c r="G62" s="791"/>
      <c r="H62" s="415">
        <f t="shared" si="4"/>
        <v>8000</v>
      </c>
      <c r="O62" s="51"/>
    </row>
    <row r="63" spans="1:15">
      <c r="A63" s="813"/>
      <c r="B63" s="529" t="s">
        <v>16</v>
      </c>
      <c r="C63" s="195">
        <v>3.9</v>
      </c>
      <c r="D63" s="195">
        <v>3.9</v>
      </c>
      <c r="E63" s="195">
        <f>C63*E4</f>
        <v>39</v>
      </c>
      <c r="F63" s="295">
        <f>D63*F4</f>
        <v>39</v>
      </c>
      <c r="G63" s="802"/>
      <c r="H63" s="416">
        <f t="shared" si="4"/>
        <v>78</v>
      </c>
      <c r="O63" s="51"/>
    </row>
    <row r="64" spans="1:15">
      <c r="A64" s="813"/>
      <c r="B64" s="529" t="s">
        <v>7</v>
      </c>
      <c r="C64" s="195">
        <v>5</v>
      </c>
      <c r="D64" s="195">
        <v>5</v>
      </c>
      <c r="E64" s="195">
        <f>C64*E4</f>
        <v>50</v>
      </c>
      <c r="F64" s="295">
        <f>D64*F4</f>
        <v>50</v>
      </c>
      <c r="G64" s="802"/>
      <c r="H64" s="416">
        <f t="shared" si="4"/>
        <v>100</v>
      </c>
      <c r="O64" s="51"/>
    </row>
    <row r="65" spans="1:15">
      <c r="A65" s="813"/>
      <c r="B65" s="529" t="s">
        <v>4</v>
      </c>
      <c r="C65" s="195">
        <v>12.5</v>
      </c>
      <c r="D65" s="195">
        <v>12.5</v>
      </c>
      <c r="E65" s="195">
        <f>C65*E4</f>
        <v>125</v>
      </c>
      <c r="F65" s="295">
        <f>D65*F4</f>
        <v>125</v>
      </c>
      <c r="G65" s="802"/>
      <c r="H65" s="416">
        <f t="shared" si="4"/>
        <v>250</v>
      </c>
      <c r="O65" s="51"/>
    </row>
    <row r="66" spans="1:15">
      <c r="A66" s="813"/>
      <c r="B66" s="529" t="s">
        <v>10</v>
      </c>
      <c r="C66" s="195">
        <v>6</v>
      </c>
      <c r="D66" s="195">
        <v>6</v>
      </c>
      <c r="E66" s="195">
        <f>C66*E4</f>
        <v>60</v>
      </c>
      <c r="F66" s="295">
        <f>D66*F4</f>
        <v>60</v>
      </c>
      <c r="G66" s="802"/>
      <c r="H66" s="416">
        <f t="shared" si="4"/>
        <v>120</v>
      </c>
      <c r="O66" s="51"/>
    </row>
    <row r="67" spans="1:15">
      <c r="A67" s="813"/>
      <c r="B67" s="529" t="s">
        <v>63</v>
      </c>
      <c r="C67" s="195">
        <v>0.4</v>
      </c>
      <c r="D67" s="195">
        <v>0.4</v>
      </c>
      <c r="E67" s="195">
        <f>C67*E4</f>
        <v>4</v>
      </c>
      <c r="F67" s="295">
        <f>D67*F4</f>
        <v>4</v>
      </c>
      <c r="G67" s="802"/>
      <c r="H67" s="416">
        <f t="shared" si="4"/>
        <v>8</v>
      </c>
      <c r="O67" s="51"/>
    </row>
    <row r="68" spans="1:15">
      <c r="A68" s="813"/>
      <c r="B68" s="529" t="s">
        <v>6</v>
      </c>
      <c r="C68" s="195">
        <v>0.4</v>
      </c>
      <c r="D68" s="195">
        <v>0.4</v>
      </c>
      <c r="E68" s="195">
        <f>C68*E4</f>
        <v>4</v>
      </c>
      <c r="F68" s="295">
        <f>D68*F4</f>
        <v>4</v>
      </c>
      <c r="G68" s="802"/>
      <c r="H68" s="416">
        <f t="shared" si="4"/>
        <v>8</v>
      </c>
      <c r="O68" s="51"/>
    </row>
    <row r="69" spans="1:15" ht="15.75" thickBot="1">
      <c r="A69" s="815"/>
      <c r="B69" s="530" t="s">
        <v>159</v>
      </c>
      <c r="C69" s="300">
        <v>0.13</v>
      </c>
      <c r="D69" s="300">
        <v>0.13</v>
      </c>
      <c r="E69" s="300">
        <f>C69*E4</f>
        <v>1.3</v>
      </c>
      <c r="F69" s="301">
        <f>D69*F4</f>
        <v>1.3</v>
      </c>
      <c r="G69" s="792"/>
      <c r="H69" s="417">
        <f t="shared" si="4"/>
        <v>2.6</v>
      </c>
      <c r="O69" s="51"/>
    </row>
    <row r="70" spans="1:15">
      <c r="A70" s="967" t="s">
        <v>226</v>
      </c>
      <c r="B70" s="469" t="s">
        <v>20</v>
      </c>
      <c r="C70" s="13">
        <v>43</v>
      </c>
      <c r="D70" s="13">
        <v>49</v>
      </c>
      <c r="E70" s="13">
        <f>C70*E4</f>
        <v>430</v>
      </c>
      <c r="F70" s="20">
        <f>D70*F4</f>
        <v>490</v>
      </c>
      <c r="G70" s="585"/>
      <c r="H70" s="470">
        <f t="shared" si="4"/>
        <v>920</v>
      </c>
    </row>
    <row r="71" spans="1:15">
      <c r="A71" s="778"/>
      <c r="B71" s="37" t="s">
        <v>5</v>
      </c>
      <c r="C71" s="3">
        <v>258</v>
      </c>
      <c r="D71" s="3">
        <v>294</v>
      </c>
      <c r="E71" s="3">
        <f>C71*E4</f>
        <v>2580</v>
      </c>
      <c r="F71" s="8">
        <f>D71*F4</f>
        <v>2940</v>
      </c>
      <c r="G71" s="585"/>
      <c r="H71" s="119">
        <f t="shared" ref="H71:H74" si="5">E71+F71</f>
        <v>5520</v>
      </c>
    </row>
    <row r="72" spans="1:15">
      <c r="A72" s="778"/>
      <c r="B72" s="37" t="s">
        <v>48</v>
      </c>
      <c r="C72" s="3">
        <v>8.16</v>
      </c>
      <c r="D72" s="3">
        <v>10.199999999999999</v>
      </c>
      <c r="E72" s="3">
        <f>C72*E4</f>
        <v>81.599999999999994</v>
      </c>
      <c r="F72" s="8">
        <f>D72*F4</f>
        <v>102</v>
      </c>
      <c r="G72" s="585"/>
      <c r="H72" s="119">
        <f>E72+F72</f>
        <v>183.6</v>
      </c>
    </row>
    <row r="73" spans="1:15">
      <c r="A73" s="778"/>
      <c r="B73" s="37" t="s">
        <v>143</v>
      </c>
      <c r="C73" s="3">
        <v>2</v>
      </c>
      <c r="D73" s="3">
        <v>2.5</v>
      </c>
      <c r="E73" s="3">
        <f>C73*E4</f>
        <v>20</v>
      </c>
      <c r="F73" s="8">
        <f>D73*F4</f>
        <v>25</v>
      </c>
      <c r="G73" s="585"/>
      <c r="H73" s="119">
        <f t="shared" si="5"/>
        <v>45</v>
      </c>
    </row>
    <row r="74" spans="1:15" ht="15.75" thickBot="1">
      <c r="A74" s="779"/>
      <c r="B74" s="267" t="s">
        <v>6</v>
      </c>
      <c r="C74" s="139">
        <v>0.4</v>
      </c>
      <c r="D74" s="139">
        <v>0.5</v>
      </c>
      <c r="E74" s="139">
        <f>C74*E4</f>
        <v>4</v>
      </c>
      <c r="F74" s="9">
        <f>D74*F4</f>
        <v>5</v>
      </c>
      <c r="G74" s="586"/>
      <c r="H74" s="168">
        <f t="shared" si="5"/>
        <v>9</v>
      </c>
    </row>
    <row r="75" spans="1:15" ht="15.75" thickBot="1">
      <c r="A75" s="721" t="s">
        <v>104</v>
      </c>
      <c r="B75" s="771"/>
      <c r="C75" s="229">
        <v>25</v>
      </c>
      <c r="D75" s="217">
        <v>30</v>
      </c>
      <c r="E75" s="217">
        <f>C75*E4</f>
        <v>250</v>
      </c>
      <c r="F75" s="218">
        <f>D75*F4</f>
        <v>300</v>
      </c>
      <c r="G75" s="285"/>
      <c r="H75" s="40">
        <f t="shared" ref="H75" si="6">E75+F75</f>
        <v>550</v>
      </c>
    </row>
    <row r="76" spans="1:15">
      <c r="A76" s="677" t="s">
        <v>184</v>
      </c>
      <c r="B76" s="478" t="s">
        <v>66</v>
      </c>
      <c r="C76" s="237">
        <v>15.3</v>
      </c>
      <c r="D76" s="237">
        <v>18.399999999999999</v>
      </c>
      <c r="E76" s="237">
        <f>C76*E4</f>
        <v>153</v>
      </c>
      <c r="F76" s="342">
        <f>D76*F4</f>
        <v>184</v>
      </c>
      <c r="G76" s="924"/>
      <c r="H76" s="268">
        <f>E76+F76</f>
        <v>337</v>
      </c>
    </row>
    <row r="77" spans="1:15">
      <c r="A77" s="678"/>
      <c r="B77" s="37" t="s">
        <v>10</v>
      </c>
      <c r="C77" s="5">
        <v>5</v>
      </c>
      <c r="D77" s="5">
        <v>6</v>
      </c>
      <c r="E77" s="5">
        <f>C77*E4</f>
        <v>50</v>
      </c>
      <c r="F77" s="18">
        <f>D77*F4</f>
        <v>60</v>
      </c>
      <c r="G77" s="585"/>
      <c r="H77" s="169">
        <f>E77+F77</f>
        <v>110</v>
      </c>
    </row>
    <row r="78" spans="1:15" ht="15.75" thickBot="1">
      <c r="A78" s="679"/>
      <c r="B78" s="267" t="s">
        <v>5</v>
      </c>
      <c r="C78" s="190">
        <v>150</v>
      </c>
      <c r="D78" s="190">
        <v>180</v>
      </c>
      <c r="E78" s="190">
        <f>C78*E4</f>
        <v>1500</v>
      </c>
      <c r="F78" s="224">
        <f>D78*F4</f>
        <v>1800</v>
      </c>
      <c r="G78" s="586"/>
      <c r="H78" s="305">
        <f>E78+F78</f>
        <v>3300</v>
      </c>
    </row>
    <row r="82" ht="15" customHeight="1"/>
  </sheetData>
  <mergeCells count="54">
    <mergeCell ref="A26:H26"/>
    <mergeCell ref="A34:A41"/>
    <mergeCell ref="A42:A47"/>
    <mergeCell ref="G42:G55"/>
    <mergeCell ref="A61:B61"/>
    <mergeCell ref="A30:B30"/>
    <mergeCell ref="A9:B9"/>
    <mergeCell ref="A5:H5"/>
    <mergeCell ref="A7:B7"/>
    <mergeCell ref="G76:G78"/>
    <mergeCell ref="A76:A78"/>
    <mergeCell ref="G56:G58"/>
    <mergeCell ref="A56:A58"/>
    <mergeCell ref="A59:B59"/>
    <mergeCell ref="A75:B75"/>
    <mergeCell ref="A60:H60"/>
    <mergeCell ref="A70:A74"/>
    <mergeCell ref="A29:B29"/>
    <mergeCell ref="A22:H22"/>
    <mergeCell ref="A18:B18"/>
    <mergeCell ref="A31:B31"/>
    <mergeCell ref="G70:G74"/>
    <mergeCell ref="G1:G2"/>
    <mergeCell ref="A4:D4"/>
    <mergeCell ref="A10:B10"/>
    <mergeCell ref="A17:H17"/>
    <mergeCell ref="A16:B16"/>
    <mergeCell ref="H1:H2"/>
    <mergeCell ref="A13:B13"/>
    <mergeCell ref="A15:B15"/>
    <mergeCell ref="A11:B11"/>
    <mergeCell ref="A14:B14"/>
    <mergeCell ref="A6:H6"/>
    <mergeCell ref="G7:G11"/>
    <mergeCell ref="A1:B2"/>
    <mergeCell ref="C1:D2"/>
    <mergeCell ref="E1:F2"/>
    <mergeCell ref="A8:B8"/>
    <mergeCell ref="A27:B27"/>
    <mergeCell ref="A62:A69"/>
    <mergeCell ref="G62:G69"/>
    <mergeCell ref="G13:G16"/>
    <mergeCell ref="A12:H12"/>
    <mergeCell ref="A19:B19"/>
    <mergeCell ref="G18:G19"/>
    <mergeCell ref="A21:B21"/>
    <mergeCell ref="A28:B28"/>
    <mergeCell ref="A20:H20"/>
    <mergeCell ref="A23:A25"/>
    <mergeCell ref="G23:G25"/>
    <mergeCell ref="G34:G41"/>
    <mergeCell ref="A32:B32"/>
    <mergeCell ref="A33:B33"/>
    <mergeCell ref="A48:A55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1 день</vt:lpstr>
      <vt:lpstr>2 день</vt:lpstr>
      <vt:lpstr>3 день</vt:lpstr>
      <vt:lpstr>4 день</vt:lpstr>
      <vt:lpstr>5 день</vt:lpstr>
      <vt:lpstr>6 день</vt:lpstr>
      <vt:lpstr>7 день</vt:lpstr>
      <vt:lpstr>8 день</vt:lpstr>
      <vt:lpstr>9 день</vt:lpstr>
      <vt:lpstr>10 день</vt:lpstr>
    </vt:vector>
  </TitlesOfParts>
  <Company>Reanimator Extreme Edition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</cp:lastModifiedBy>
  <cp:lastPrinted>2023-02-22T05:33:48Z</cp:lastPrinted>
  <dcterms:created xsi:type="dcterms:W3CDTF">2018-12-20T05:58:56Z</dcterms:created>
  <dcterms:modified xsi:type="dcterms:W3CDTF">2023-03-09T12:39:07Z</dcterms:modified>
</cp:coreProperties>
</file>